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ttps://wolterskluwer-my.sharepoint.com/personal/grzegorz_proszczuk_wolterskluwer_com/Documents/Documents/Trials/2020/Russian Consortium/"/>
    </mc:Choice>
  </mc:AlternateContent>
  <xr:revisionPtr revIDLastSave="0" documentId="8_{560D7B62-313D-443E-B42D-EC700ED8680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LWW Final list 124" sheetId="2" r:id="rId1"/>
    <sheet name="OVID Medline" sheetId="4" r:id="rId2"/>
    <sheet name="Journals browse URL" sheetId="5" r:id="rId3"/>
    <sheet name="LWW UpToDate collection" sheetId="1" r:id="rId4"/>
    <sheet name="Selection of CO and Proprietary" sheetId="3" r:id="rId5"/>
  </sheets>
  <definedNames>
    <definedName name="_xlnm._FilterDatabase" localSheetId="0" hidden="1">'LWW Final list 124'!$A$1:$L$125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2" i="5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B4" i="4"/>
  <c r="B3" i="4"/>
  <c r="B2" i="4"/>
  <c r="F67" i="1" l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<sst xmlns="http://schemas.openxmlformats.org/spreadsheetml/2006/main" count="1401" uniqueCount="570">
  <si>
    <t>Journal of Pediatric Orthopaedics</t>
  </si>
  <si>
    <t>1473-6500</t>
  </si>
  <si>
    <t>Female Pelvic Medicine &amp; Reconstructive Surgery</t>
  </si>
  <si>
    <t>Journal of Lower Genital Tract Disease</t>
  </si>
  <si>
    <t>1536-4828</t>
  </si>
  <si>
    <t>1536-3724</t>
  </si>
  <si>
    <t>January 2018 - August 2020</t>
  </si>
  <si>
    <t>1073-2322</t>
  </si>
  <si>
    <t>Clinical Journal of Sport Medicine</t>
  </si>
  <si>
    <t>0269-9370</t>
  </si>
  <si>
    <t>2163-0755</t>
  </si>
  <si>
    <t>0194-911X</t>
  </si>
  <si>
    <t>0891-3668</t>
  </si>
  <si>
    <t>Transplantation Direct</t>
  </si>
  <si>
    <t>CONTINUUM: Lifelong Learning in Neurology</t>
  </si>
  <si>
    <t>1473-6527</t>
  </si>
  <si>
    <t>Shock</t>
  </si>
  <si>
    <t>1526-7598</t>
  </si>
  <si>
    <t>1941-3084</t>
  </si>
  <si>
    <t>1072-3714</t>
  </si>
  <si>
    <t>Adverse Drug Reaction Bulletin</t>
  </si>
  <si>
    <t>1941-3149</t>
  </si>
  <si>
    <t>1062-4821</t>
  </si>
  <si>
    <t>1533-9866</t>
  </si>
  <si>
    <t>January 2, 2015 - September 1, 2020</t>
  </si>
  <si>
    <t>2574-8300</t>
  </si>
  <si>
    <t>0029-7828</t>
  </si>
  <si>
    <t>1089-2591</t>
  </si>
  <si>
    <t>1531-703X</t>
  </si>
  <si>
    <t>January 1, 2015 - September 1, 2020</t>
  </si>
  <si>
    <t>Critical Pathways in Cardiology: A Journal of Evidence-Based Medicine</t>
  </si>
  <si>
    <t>1080-2371</t>
  </si>
  <si>
    <t>1536-7312</t>
  </si>
  <si>
    <t>1536-4801</t>
  </si>
  <si>
    <t>1537-453X</t>
  </si>
  <si>
    <t>February 2015 - December 2017</t>
  </si>
  <si>
    <t>Circulation</t>
  </si>
  <si>
    <t>1524-4725</t>
  </si>
  <si>
    <t>0885-3177</t>
  </si>
  <si>
    <t>January 15, 2015 - September 1, 2020</t>
  </si>
  <si>
    <t>1941-9651</t>
  </si>
  <si>
    <t>Melanoma Research</t>
  </si>
  <si>
    <t>1539-2570</t>
  </si>
  <si>
    <t>1050-642X</t>
  </si>
  <si>
    <t>Dermatologic Surgery</t>
  </si>
  <si>
    <t>2163-0933</t>
  </si>
  <si>
    <t>0041-1337</t>
  </si>
  <si>
    <t>AIDS</t>
  </si>
  <si>
    <t>2373-8731</t>
  </si>
  <si>
    <t>0009-7322</t>
  </si>
  <si>
    <t>1040-8711</t>
  </si>
  <si>
    <t>0022-5347</t>
  </si>
  <si>
    <t>Current Opinion in HIV &amp; AIDS</t>
  </si>
  <si>
    <t>1473-5636</t>
  </si>
  <si>
    <t>Journal of Urology</t>
  </si>
  <si>
    <t>Year Coverage</t>
  </si>
  <si>
    <t>0960-8931</t>
  </si>
  <si>
    <t>0271-6798</t>
  </si>
  <si>
    <t>A&amp;A Practice</t>
  </si>
  <si>
    <t>1944-7884</t>
  </si>
  <si>
    <t>1531-6971</t>
  </si>
  <si>
    <t>A&amp;A Case Reports</t>
  </si>
  <si>
    <t>The American Society for Colposcopy and Cervical Pathology</t>
  </si>
  <si>
    <t>1087-2418</t>
  </si>
  <si>
    <t>1530-0358</t>
  </si>
  <si>
    <t>eISSN</t>
  </si>
  <si>
    <t>American Academy of Neurology</t>
  </si>
  <si>
    <t>American Journal of Gastroenterology</t>
  </si>
  <si>
    <t>1531-7048</t>
  </si>
  <si>
    <t>Pediatric Infectious Disease Journal</t>
  </si>
  <si>
    <t>1529-7535</t>
  </si>
  <si>
    <t>1531-7013</t>
  </si>
  <si>
    <t>0749-5161</t>
  </si>
  <si>
    <t>Circulation: Cardiovascular Genetics</t>
  </si>
  <si>
    <t>1528-1140</t>
  </si>
  <si>
    <t>Current Opinion in Nephrology &amp; Hypertension</t>
  </si>
  <si>
    <t>Critical Care Medicine</t>
  </si>
  <si>
    <t>1531-7072</t>
  </si>
  <si>
    <t>2332-7812</t>
  </si>
  <si>
    <t>1473-6543</t>
  </si>
  <si>
    <t>Circulation: Cardiovascular Interventions</t>
  </si>
  <si>
    <t>1531-6963</t>
  </si>
  <si>
    <t>1524-4539</t>
  </si>
  <si>
    <t>Stroke</t>
  </si>
  <si>
    <t>Pediatric Critical Care Medicine</t>
  </si>
  <si>
    <t>0195-9131</t>
  </si>
  <si>
    <t>0952-7907</t>
  </si>
  <si>
    <t>January 1, 2018 - August 2020</t>
  </si>
  <si>
    <t>Anesthesia &amp; Analgesia</t>
  </si>
  <si>
    <t>1941-3289</t>
  </si>
  <si>
    <t>1572-0241</t>
  </si>
  <si>
    <t>0277-3732</t>
  </si>
  <si>
    <t>Journal of Developmental &amp; Behavioral Pediatrics</t>
  </si>
  <si>
    <t>Neurology Genetics</t>
  </si>
  <si>
    <t>1942-325X</t>
  </si>
  <si>
    <t>American Journal of Clinical Oncology</t>
  </si>
  <si>
    <t>1530-0293</t>
  </si>
  <si>
    <t>0003-4932</t>
  </si>
  <si>
    <t>Journal of Pediatric Gastroenterology &amp; Nutrition</t>
  </si>
  <si>
    <t>Obstetrics &amp; Gynecology</t>
  </si>
  <si>
    <t>1524-4563</t>
  </si>
  <si>
    <t>1064-8011</t>
  </si>
  <si>
    <t>1524-4628</t>
  </si>
  <si>
    <t>0003-2999</t>
  </si>
  <si>
    <t>Current Opinion in Infectious Diseases</t>
  </si>
  <si>
    <t>0044-6394</t>
  </si>
  <si>
    <t>1535-282X</t>
  </si>
  <si>
    <t>1528-1175</t>
  </si>
  <si>
    <t>0039-2499</t>
  </si>
  <si>
    <t>Journal Title</t>
  </si>
  <si>
    <t>Journal of Hypertension</t>
  </si>
  <si>
    <t>0196-206X</t>
  </si>
  <si>
    <t>International Anesthesia Research Society</t>
  </si>
  <si>
    <t>Journal of Trauma and Acute Care Surgery</t>
  </si>
  <si>
    <t>0090-3493</t>
  </si>
  <si>
    <t>Publisher</t>
  </si>
  <si>
    <t>0263-6352</t>
  </si>
  <si>
    <t>December 2014 - August 2020</t>
  </si>
  <si>
    <t>Current Opinion in Oncology</t>
  </si>
  <si>
    <t>Current Opinion in Pulmonary Medicine</t>
  </si>
  <si>
    <t>1058-2916</t>
  </si>
  <si>
    <t>1530-0374</t>
  </si>
  <si>
    <t>1535-2811</t>
  </si>
  <si>
    <t>Circulation: Heart Failure</t>
  </si>
  <si>
    <t>0029-7844</t>
  </si>
  <si>
    <t>June 2014 - July 2020</t>
  </si>
  <si>
    <t>Circulation: Cardiovascular Quality &amp; Outcomes</t>
  </si>
  <si>
    <t>1993 - August 2020</t>
  </si>
  <si>
    <t>1530-0315</t>
  </si>
  <si>
    <t>1941-7640</t>
  </si>
  <si>
    <t>Neurology Neuroimmunology &amp; Neuroinflammation</t>
  </si>
  <si>
    <t>June 2015 - August 2020</t>
  </si>
  <si>
    <t>0148-5717</t>
  </si>
  <si>
    <t>1473-5571</t>
  </si>
  <si>
    <t>February 2015 - September 2020</t>
  </si>
  <si>
    <t>2575-3126</t>
  </si>
  <si>
    <t>2376-7839</t>
  </si>
  <si>
    <t>Circulation: Cardiovascular Imaging</t>
  </si>
  <si>
    <t>JAIDS Journal of Acquired Immune Deficiency Syndromes</t>
  </si>
  <si>
    <t>2163-0402</t>
  </si>
  <si>
    <t>Current Opinion in Hematology</t>
  </si>
  <si>
    <t>Wolters Kluwer Health | Lippincott Williams &amp; Wilkins</t>
  </si>
  <si>
    <t>Pancreas</t>
  </si>
  <si>
    <t>Current Opinion in Organ Transplantation</t>
  </si>
  <si>
    <t>January 2015 - July 2020</t>
  </si>
  <si>
    <t>The American Society for Dermatologic Surgery, Inc. Published by Lippincott Williams &amp; Wilkins</t>
  </si>
  <si>
    <t>0951-7375</t>
  </si>
  <si>
    <t>ASAIO Journal</t>
  </si>
  <si>
    <t>Hypertension</t>
  </si>
  <si>
    <t>1531-698X</t>
  </si>
  <si>
    <t>January/February 2015 - August 2020</t>
  </si>
  <si>
    <t>1526-632X</t>
  </si>
  <si>
    <t>1070-5287</t>
  </si>
  <si>
    <t>Current Opinion in Critical Care</t>
  </si>
  <si>
    <t>1534-6080</t>
  </si>
  <si>
    <t>January 6, 2015 - August 18, 2020</t>
  </si>
  <si>
    <t>Current Opinion in Anaesthesiology</t>
  </si>
  <si>
    <t>1941-7713</t>
  </si>
  <si>
    <t>0002-9270</t>
  </si>
  <si>
    <t>1525-4135</t>
  </si>
  <si>
    <t>Journal of Strength &amp; Conditioning Research</t>
  </si>
  <si>
    <t>Spine</t>
  </si>
  <si>
    <t>1535-1815</t>
  </si>
  <si>
    <t>Neurology Clinical Practice</t>
  </si>
  <si>
    <t>January 2015 - September 2020</t>
  </si>
  <si>
    <t>December 2011 - August 2020</t>
  </si>
  <si>
    <t>March 2015 - September 2020</t>
  </si>
  <si>
    <t>1070-5295</t>
  </si>
  <si>
    <t>Transplantation</t>
  </si>
  <si>
    <t>Lippincott Williams &amp; Wilkins, Inc.</t>
  </si>
  <si>
    <t>1065-6251</t>
  </si>
  <si>
    <t>0003-3022</t>
  </si>
  <si>
    <t>Medicine &amp; Science in Sports &amp; Exercise</t>
  </si>
  <si>
    <t>January 1995 - August 18, 2020</t>
  </si>
  <si>
    <t>1746-6318</t>
  </si>
  <si>
    <t>1526-0976</t>
  </si>
  <si>
    <t>Menopause</t>
  </si>
  <si>
    <t/>
  </si>
  <si>
    <t>1533-4287</t>
  </si>
  <si>
    <t>1532-0987</t>
  </si>
  <si>
    <t>ISSN</t>
  </si>
  <si>
    <t>Neurology</t>
  </si>
  <si>
    <t>October 2013 - December 15, 2017</t>
  </si>
  <si>
    <t>1040-8746</t>
  </si>
  <si>
    <t>Sexually Transmitted Diseases</t>
  </si>
  <si>
    <t>Circulation: Arrhythmia and Electrophysiology</t>
  </si>
  <si>
    <t>Current Opinion in Rheumatology</t>
  </si>
  <si>
    <t>1076-0512</t>
  </si>
  <si>
    <t>1528-1159</t>
  </si>
  <si>
    <t>1537-4521</t>
  </si>
  <si>
    <t>Diseases of the Colon &amp; Rectum</t>
  </si>
  <si>
    <t>1527-3792</t>
  </si>
  <si>
    <t>0028-3878</t>
  </si>
  <si>
    <t>Circulation: Genomic and Precision Medicine</t>
  </si>
  <si>
    <t>Pediatric Emergency Care</t>
  </si>
  <si>
    <t>1941-3297</t>
  </si>
  <si>
    <t>Current Opinion in Pediatrics</t>
  </si>
  <si>
    <t>Anesthesiology</t>
  </si>
  <si>
    <t>1941-7632</t>
  </si>
  <si>
    <t>American Heart Association</t>
  </si>
  <si>
    <t>1538-6899</t>
  </si>
  <si>
    <t>1746-630X</t>
  </si>
  <si>
    <t>Jumpstart</t>
  </si>
  <si>
    <t>0012-3706</t>
  </si>
  <si>
    <t>0277-2116</t>
  </si>
  <si>
    <t>1473-5598</t>
  </si>
  <si>
    <t>January 2015 - August 2020</t>
  </si>
  <si>
    <t>0362-2436</t>
  </si>
  <si>
    <t>Obstetrical &amp; Gynecological Survey</t>
  </si>
  <si>
    <t>February 2015 - August 2020</t>
  </si>
  <si>
    <t>Annals of Surgery</t>
  </si>
  <si>
    <t>1942-0080</t>
  </si>
  <si>
    <t>1538-943X</t>
  </si>
  <si>
    <t>2325-7237</t>
  </si>
  <si>
    <t>1040-8703</t>
  </si>
  <si>
    <t>2151-8378</t>
  </si>
  <si>
    <t>Circulation Research</t>
  </si>
  <si>
    <t>0009-7330</t>
  </si>
  <si>
    <t>1524-4571</t>
  </si>
  <si>
    <t>January 1953 - August 14, 2020</t>
  </si>
  <si>
    <t>http://ovidsp.ovid.com/ovidweb.cgi?T=JS&amp;NEWS=n&amp;CSC=Y&amp;PAGE=toc&amp;D=yrovft&amp;AN=02054229-000000000-00000</t>
  </si>
  <si>
    <t>http://ovidsp.ovid.com/ovidweb.cgi?T=JS&amp;NEWS=n&amp;CSC=Y&amp;PAGE=toc&amp;D=yrovft&amp;AN=00012995-000000000-00000</t>
  </si>
  <si>
    <t>http://ovidsp.ovid.com/ovidweb.cgi?T=JS&amp;NEWS=n&amp;CSC=Y&amp;PAGE=toc&amp;D=yrovft&amp;AN=00002030-000000000-00000</t>
  </si>
  <si>
    <t>http://ovidsp.ovid.com/ovidweb.cgi?T=JS&amp;NEWS=n&amp;CSC=Y&amp;PAGE=toc&amp;D=yrovft&amp;AN=00000421-000000000-00000</t>
  </si>
  <si>
    <t>http://ovidsp.ovid.com/ovidweb.cgi?T=JS&amp;NEWS=n&amp;CSC=Y&amp;PAGE=toc&amp;D=yrovft&amp;AN=00000434-000000000-00000</t>
  </si>
  <si>
    <t>http://ovidsp.ovid.com/ovidweb.cgi?T=JS&amp;NEWS=n&amp;CSC=Y&amp;PAGE=toc&amp;D=yrovft&amp;AN=00000539-000000000-00000</t>
  </si>
  <si>
    <t>http://ovidsp.ovid.com/ovidweb.cgi?T=JS&amp;NEWS=n&amp;CSC=Y&amp;PAGE=toc&amp;D=yrovft&amp;AN=00000542-000000000-00000</t>
  </si>
  <si>
    <t>http://ovidsp.ovid.com/ovidweb.cgi?T=JS&amp;NEWS=n&amp;CSC=Y&amp;PAGE=toc&amp;D=yrovft&amp;AN=00000658-000000000-00000</t>
  </si>
  <si>
    <t>http://ovidsp.ovid.com/ovidweb.cgi?T=JS&amp;NEWS=n&amp;CSC=Y&amp;PAGE=toc&amp;D=yrovft&amp;AN=00002480-000000000-00000</t>
  </si>
  <si>
    <t>http://ovidsp.ovid.com/ovidweb.cgi?T=JS&amp;NEWS=n&amp;CSC=Y&amp;PAGE=toc&amp;D=yrovft&amp;AN=00003017-000000000-00000</t>
  </si>
  <si>
    <t>http://ovidsp.ovid.com/ovidweb.cgi?T=JS&amp;NEWS=n&amp;CSC=Y&amp;PAGE=toc&amp;D=yrovft&amp;AN=01337493-000000000-00000</t>
  </si>
  <si>
    <t>http://ovidsp.ovid.com/ovidweb.cgi?T=JS&amp;NEWS=n&amp;CSC=Y&amp;PAGE=toc&amp;D=yrovft&amp;AN=01337498-000000000-00000</t>
  </si>
  <si>
    <t>http://ovidsp.ovid.com/ovidweb.cgi?T=JS&amp;NEWS=n&amp;CSC=Y&amp;PAGE=toc&amp;D=yrovft&amp;AN=01337495-000000000-00000</t>
  </si>
  <si>
    <t>http://ovidsp.ovid.com/ovidweb.cgi?T=JS&amp;NEWS=n&amp;CSC=Y&amp;PAGE=toc&amp;D=yrovft&amp;AN=01337496-000000000-00000</t>
  </si>
  <si>
    <t>http://ovidsp.ovid.com/ovidweb.cgi?T=JS&amp;NEWS=n&amp;CSC=Y&amp;PAGE=toc&amp;D=yrovft&amp;AN=02050077-000000000-00000</t>
  </si>
  <si>
    <t>http://ovidsp.ovid.com/ovidweb.cgi?T=JS&amp;NEWS=n&amp;CSC=Y&amp;PAGE=toc&amp;D=yrovft&amp;AN=01337494-000000000-00000</t>
  </si>
  <si>
    <t>http://ovidsp.ovid.com/ovidweb.cgi?T=JS&amp;NEWS=n&amp;CSC=Y&amp;PAGE=toc&amp;D=yrovft&amp;AN=00042752-000000000-00000</t>
  </si>
  <si>
    <t>http://ovidsp.ovid.com/ovidweb.cgi?T=JS&amp;NEWS=n&amp;CSC=Y&amp;PAGE=toc&amp;D=yrovft&amp;AN=00132979-000000000-00000</t>
  </si>
  <si>
    <t>http://ovidsp.ovid.com/ovidweb.cgi?T=JS&amp;NEWS=n&amp;CSC=Y&amp;PAGE=toc&amp;D=yrovft&amp;AN=00003246-000000000-00000</t>
  </si>
  <si>
    <t>http://ovidsp.ovid.com/ovidweb.cgi?T=JS&amp;NEWS=n&amp;CSC=Y&amp;PAGE=toc&amp;D=yrovft&amp;AN=00132577-000000000-00000</t>
  </si>
  <si>
    <t>http://ovidsp.ovid.com/ovidweb.cgi?T=JS&amp;NEWS=n&amp;CSC=Y&amp;PAGE=toc&amp;D=yrovft&amp;AN=00001503-000000000-00000</t>
  </si>
  <si>
    <t>http://ovidsp.ovid.com/ovidweb.cgi?T=JS&amp;NEWS=n&amp;CSC=Y&amp;PAGE=toc&amp;D=yrovft&amp;AN=00075198-000000000-00000</t>
  </si>
  <si>
    <t>http://ovidsp.ovid.com/ovidweb.cgi?T=JS&amp;NEWS=n&amp;CSC=Y&amp;PAGE=toc&amp;D=yrovft&amp;AN=00062752-000000000-00000</t>
  </si>
  <si>
    <t>http://ovidsp.ovid.com/ovidweb.cgi?T=JS&amp;NEWS=n&amp;CSC=Y&amp;PAGE=toc&amp;D=yrovft&amp;AN=01222929-000000000-00000</t>
  </si>
  <si>
    <t>http://ovidsp.ovid.com/ovidweb.cgi?T=JS&amp;NEWS=n&amp;CSC=Y&amp;PAGE=toc&amp;D=yrovft&amp;AN=00001432-000000000-00000</t>
  </si>
  <si>
    <t>http://ovidsp.ovid.com/ovidweb.cgi?T=JS&amp;NEWS=n&amp;CSC=Y&amp;PAGE=toc&amp;D=yrovft&amp;AN=00041552-000000000-00000</t>
  </si>
  <si>
    <t>http://ovidsp.ovid.com/ovidweb.cgi?T=JS&amp;NEWS=n&amp;CSC=Y&amp;PAGE=toc&amp;D=yrovft&amp;AN=00001622-000000000-00000</t>
  </si>
  <si>
    <t>http://ovidsp.ovid.com/ovidweb.cgi?T=JS&amp;NEWS=n&amp;CSC=Y&amp;PAGE=toc&amp;D=yrovft&amp;AN=00075200-000000000-00000</t>
  </si>
  <si>
    <t>http://ovidsp.ovid.com/ovidweb.cgi?T=JS&amp;NEWS=n&amp;CSC=Y&amp;PAGE=toc&amp;D=yrovft&amp;AN=00008480-000000000-00000</t>
  </si>
  <si>
    <t>http://ovidsp.ovid.com/ovidweb.cgi?T=JS&amp;NEWS=n&amp;CSC=Y&amp;PAGE=toc&amp;D=yrovft&amp;AN=00063198-000000000-00000</t>
  </si>
  <si>
    <t>http://ovidsp.ovid.com/ovidweb.cgi?T=JS&amp;NEWS=n&amp;CSC=Y&amp;PAGE=toc&amp;D=yrovft&amp;AN=00002281-000000000-00000</t>
  </si>
  <si>
    <t>http://ovidsp.ovid.com/ovidweb.cgi?T=JS&amp;NEWS=n&amp;CSC=Y&amp;PAGE=toc&amp;D=yrovft&amp;AN=00042728-000000000-00000</t>
  </si>
  <si>
    <t>http://ovidsp.ovid.com/ovidweb.cgi?T=JS&amp;NEWS=n&amp;CSC=Y&amp;PAGE=toc&amp;D=yrovft&amp;AN=00003453-000000000-00000</t>
  </si>
  <si>
    <t>http://ovidsp.ovid.com/ovidweb.cgi?T=JS&amp;NEWS=n&amp;CSC=Y&amp;PAGE=toc&amp;D=yrovft&amp;AN=01436319-000000000-00000</t>
  </si>
  <si>
    <t>http://ovidsp.ovid.com/ovidweb.cgi?T=JS&amp;NEWS=n&amp;CSC=Y&amp;PAGE=toc&amp;D=yrovft&amp;AN=00004268-000000000-00000</t>
  </si>
  <si>
    <t>http://ovidsp.ovid.com/ovidweb.cgi?T=JS&amp;NEWS=n&amp;CSC=Y&amp;PAGE=toc&amp;D=yrovft&amp;AN=00126334-000000000-00000</t>
  </si>
  <si>
    <t>http://ovidsp.ovid.com/ovidweb.cgi?T=JS&amp;NEWS=n&amp;CSC=Y&amp;PAGE=toc&amp;D=yrovft&amp;AN=00004703-000000000-00000</t>
  </si>
  <si>
    <t>http://ovidsp.ovid.com/ovidweb.cgi?T=JS&amp;NEWS=n&amp;CSC=Y&amp;PAGE=toc&amp;D=yrovft&amp;AN=00004872-000000000-00000</t>
  </si>
  <si>
    <t>http://ovidsp.ovid.com/ovidweb.cgi?T=JS&amp;NEWS=n&amp;CSC=Y&amp;PAGE=toc&amp;D=yrovft&amp;AN=00128360-000000000-00000</t>
  </si>
  <si>
    <t>http://ovidsp.ovid.com/ovidweb.cgi?T=JS&amp;NEWS=n&amp;CSC=Y&amp;PAGE=toc&amp;D=yrovft&amp;AN=00005176-000000000-00000</t>
  </si>
  <si>
    <t>http://ovidsp.ovid.com/ovidweb.cgi?T=JS&amp;NEWS=n&amp;CSC=Y&amp;PAGE=toc&amp;D=yrovft&amp;AN=01241398-000000000-00000</t>
  </si>
  <si>
    <t>http://ovidsp.ovid.com/ovidweb.cgi?T=JS&amp;NEWS=n&amp;CSC=Y&amp;PAGE=toc&amp;D=yrovft&amp;AN=00124278-000000000-00000</t>
  </si>
  <si>
    <t>http://ovidsp.ovid.com/ovidweb.cgi?T=JS&amp;NEWS=n&amp;CSC=Y&amp;PAGE=toc&amp;D=yrovft&amp;AN=01586154-000000000-00000</t>
  </si>
  <si>
    <t>http://ovidsp.ovid.com/ovidweb.cgi?T=JS&amp;NEWS=n&amp;CSC=Y&amp;PAGE=toc&amp;D=yrovft&amp;AN=00076734-000000000-00000</t>
  </si>
  <si>
    <t>http://ovidsp.ovid.com/ovidweb.cgi?T=JS&amp;NEWS=n&amp;CSC=Y&amp;PAGE=toc&amp;D=yrovft&amp;AN=00005768-000000000-00000</t>
  </si>
  <si>
    <t>http://ovidsp.ovid.com/ovidweb.cgi?T=JS&amp;NEWS=n&amp;CSC=Y&amp;PAGE=toc&amp;D=yrovft&amp;AN=00008390-000000000-00000</t>
  </si>
  <si>
    <t>http://ovidsp.ovid.com/ovidweb.cgi?T=JS&amp;NEWS=n&amp;CSC=Y&amp;PAGE=toc&amp;D=yrovft&amp;AN=00042192-000000000-00000</t>
  </si>
  <si>
    <t>http://ovidsp.ovid.com/ovidweb.cgi?T=JS&amp;NEWS=n&amp;CSC=Y&amp;PAGE=toc&amp;D=yrovft&amp;AN=00006114-000000000-00000</t>
  </si>
  <si>
    <t>http://ovidsp.ovid.com/ovidweb.cgi?T=JS&amp;NEWS=n&amp;CSC=Y&amp;PAGE=toc&amp;D=yrovft&amp;AN=01586158-000000000-00000</t>
  </si>
  <si>
    <t>http://ovidsp.ovid.com/ovidweb.cgi?T=JS&amp;NEWS=n&amp;CSC=Y&amp;PAGE=toc&amp;D=yrovft&amp;AN=01861735-000000000-00000</t>
  </si>
  <si>
    <t>http://ovidsp.ovid.com/ovidweb.cgi?T=JS&amp;NEWS=n&amp;CSC=Y&amp;PAGE=toc&amp;D=yrovft&amp;AN=01787401-000000000-00000</t>
  </si>
  <si>
    <t>http://ovidsp.ovid.com/ovidweb.cgi?T=JS&amp;NEWS=n&amp;CSC=Y&amp;PAGE=toc&amp;D=yrovft&amp;AN=00006254-000000000-00000</t>
  </si>
  <si>
    <t>http://ovidsp.ovid.com/ovidweb.cgi?T=JS&amp;NEWS=n&amp;CSC=Y&amp;PAGE=toc&amp;D=yrovft&amp;AN=00006250-000000000-00000</t>
  </si>
  <si>
    <t>http://ovidsp.ovid.com/ovidweb.cgi?T=JS&amp;NEWS=n&amp;CSC=Y&amp;PAGE=toc&amp;D=yrovft&amp;AN=00006676-000000000-00000</t>
  </si>
  <si>
    <t>http://ovidsp.ovid.com/ovidweb.cgi?T=JS&amp;NEWS=n&amp;CSC=Y&amp;PAGE=toc&amp;D=yrovft&amp;AN=00130478-000000000-00000</t>
  </si>
  <si>
    <t>http://ovidsp.ovid.com/ovidweb.cgi?T=JS&amp;NEWS=n&amp;CSC=Y&amp;PAGE=toc&amp;D=yrovft&amp;AN=00006565-000000000-00000</t>
  </si>
  <si>
    <t>http://ovidsp.ovid.com/ovidweb.cgi?T=JS&amp;NEWS=n&amp;CSC=Y&amp;PAGE=toc&amp;D=yrovft&amp;AN=00006454-000000000-00000</t>
  </si>
  <si>
    <t>http://ovidsp.ovid.com/ovidweb.cgi?T=JS&amp;NEWS=n&amp;CSC=Y&amp;PAGE=toc&amp;D=yrovft&amp;AN=00007435-000000000-00000</t>
  </si>
  <si>
    <t>http://ovidsp.ovid.com/ovidweb.cgi?T=JS&amp;NEWS=n&amp;CSC=Y&amp;PAGE=toc&amp;D=yrovft&amp;AN=00024382-000000000-00000</t>
  </si>
  <si>
    <t>http://ovidsp.ovid.com/ovidweb.cgi?T=JS&amp;NEWS=n&amp;CSC=Y&amp;PAGE=toc&amp;D=yrovft&amp;AN=00007632-000000000-00000</t>
  </si>
  <si>
    <t>http://ovidsp.ovid.com/ovidweb.cgi?T=JS&amp;NEWS=n&amp;CSC=Y&amp;PAGE=toc&amp;D=yrovft&amp;AN=00007670-000000000-00000</t>
  </si>
  <si>
    <t>http://ovidsp.ovid.com/ovidweb.cgi?T=JS&amp;NEWS=n&amp;CSC=Y&amp;PAGE=toc&amp;D=yrovft&amp;AN=00007890-000000000-00000</t>
  </si>
  <si>
    <t>http://ovidsp.ovid.com/ovidweb.cgi?T=JS&amp;NEWS=n&amp;CSC=Y&amp;PAGE=toc&amp;D=yrovft&amp;AN=01845228-000000000-00000</t>
  </si>
  <si>
    <t>http://ovidsp.ovid.com/ovidweb.cgi?T=JS&amp;NEWS=n&amp;CSC=Y&amp;PAGE=toc&amp;D=yrovft&amp;AN=00003012-000000000-00000</t>
  </si>
  <si>
    <t>ACSM'S Health &amp; Fitness Journal</t>
  </si>
  <si>
    <t>1091-5397</t>
  </si>
  <si>
    <t>1536-593X</t>
  </si>
  <si>
    <t>January/February 2004 - September/October 2020</t>
  </si>
  <si>
    <t>http://ovidsp.ovid.com/ovidweb.cgi?T=JS&amp;NEWS=n&amp;CSC=Y&amp;PAGE=toc&amp;D=yrovft&amp;AN=00135124-000000000-00000</t>
  </si>
  <si>
    <t>Advances in Anatomic Pathology</t>
  </si>
  <si>
    <t>1072-4109</t>
  </si>
  <si>
    <t>1533-4031</t>
  </si>
  <si>
    <t>January 2001 - September 2020</t>
  </si>
  <si>
    <t>http://ovidsp.ovid.com/ovidweb.cgi?T=JS&amp;NEWS=n&amp;CSC=Y&amp;PAGE=toc&amp;D=yrovft&amp;AN=00125480-000000000-00000</t>
  </si>
  <si>
    <t>Advances in Skin &amp; Wound Care</t>
  </si>
  <si>
    <t>1527-7941</t>
  </si>
  <si>
    <t>January/February 2001 - September 2020</t>
  </si>
  <si>
    <t>http://ovidsp.ovid.com/ovidweb.cgi?T=JS&amp;NEWS=n&amp;CSC=Y&amp;PAGE=toc&amp;D=yrovft&amp;AN=00129334-000000000-00000</t>
  </si>
  <si>
    <t>Alzheimer Disease &amp; Associated Disorders</t>
  </si>
  <si>
    <t>0893-0341</t>
  </si>
  <si>
    <t>2000 - July-September 2020</t>
  </si>
  <si>
    <t>http://ovidsp.ovid.com/ovidweb.cgi?T=JS&amp;NEWS=n&amp;CSC=Y&amp;PAGE=toc&amp;D=yrovft&amp;AN=00002093-000000000-00000</t>
  </si>
  <si>
    <t>American Journal of Dermatopathology</t>
  </si>
  <si>
    <t>0193-1091</t>
  </si>
  <si>
    <t>1533-0311</t>
  </si>
  <si>
    <t>February 1996 - September 2020</t>
  </si>
  <si>
    <t>http://ovidsp.ovid.com/ovidweb.cgi?T=JS&amp;NEWS=n&amp;CSC=Y&amp;PAGE=toc&amp;D=yrovft&amp;AN=00000372-000000000-00000</t>
  </si>
  <si>
    <t>American Journal of Therapeutics</t>
  </si>
  <si>
    <t>1075-2765</t>
  </si>
  <si>
    <t>1536-3686</t>
  </si>
  <si>
    <t>January/February 2001 - July/August 2020</t>
  </si>
  <si>
    <t>http://ovidsp.ovid.com/ovidweb.cgi?T=JS&amp;NEWS=n&amp;CSC=Y&amp;PAGE=toc&amp;D=yrovft&amp;AN=00045391-000000000-00000</t>
  </si>
  <si>
    <t>Annals of Plastic Surgery</t>
  </si>
  <si>
    <t>0148-7043</t>
  </si>
  <si>
    <t>1536-3708</t>
  </si>
  <si>
    <t>http://ovidsp.ovid.com/ovidweb.cgi?T=JS&amp;NEWS=n&amp;CSC=Y&amp;PAGE=toc&amp;D=yrovft&amp;AN=00000637-000000000-00000</t>
  </si>
  <si>
    <t>Anti-Cancer Drugs</t>
  </si>
  <si>
    <t>0959-4973</t>
  </si>
  <si>
    <t>1473-5741</t>
  </si>
  <si>
    <t>January 2000 - September 2020</t>
  </si>
  <si>
    <t>http://ovidsp.ovid.com/ovidweb.cgi?T=JS&amp;NEWS=n&amp;CSC=Y&amp;PAGE=toc&amp;D=yrovft&amp;AN=00001813-000000000-00000</t>
  </si>
  <si>
    <t>Applied Immunohistochemistry &amp; Molecular Morphology</t>
  </si>
  <si>
    <t>1541-2016</t>
  </si>
  <si>
    <t>1533-4058</t>
  </si>
  <si>
    <t>March 1999 - August 2020</t>
  </si>
  <si>
    <t>http://ovidsp.ovid.com/ovidweb.cgi?T=JS&amp;NEWS=n&amp;CSC=Y&amp;PAGE=toc&amp;D=yrovft&amp;AN=00129039-000000000-00000</t>
  </si>
  <si>
    <t>Behavioural Pharmacology</t>
  </si>
  <si>
    <t>0955-8810</t>
  </si>
  <si>
    <t>1473-5849</t>
  </si>
  <si>
    <t>February 2000 - September 2020</t>
  </si>
  <si>
    <t>http://ovidsp.ovid.com/ovidweb.cgi?T=JS&amp;NEWS=n&amp;CSC=Y&amp;PAGE=toc&amp;D=yrovft&amp;AN=00008877-000000000-00000</t>
  </si>
  <si>
    <t>Blood Coagulation &amp; Fibrinolysis</t>
  </si>
  <si>
    <t>0957-5235</t>
  </si>
  <si>
    <t>1473-5733</t>
  </si>
  <si>
    <t>June 2000 - September 2020</t>
  </si>
  <si>
    <t>http://ovidsp.ovid.com/ovidweb.cgi?T=JS&amp;NEWS=n&amp;CSC=Y&amp;PAGE=toc&amp;D=yrovft&amp;AN=00001721-000000000-00000</t>
  </si>
  <si>
    <t>Blood Pressure Monitoring</t>
  </si>
  <si>
    <t>1359-5237</t>
  </si>
  <si>
    <t>1473-5725</t>
  </si>
  <si>
    <t>August 2000 - August 2020</t>
  </si>
  <si>
    <t>http://ovidsp.ovid.com/ovidweb.cgi?T=JS&amp;NEWS=n&amp;CSC=Y&amp;PAGE=toc&amp;D=yrovft&amp;AN=00126097-000000000-00000</t>
  </si>
  <si>
    <t>Cancer Journal</t>
  </si>
  <si>
    <t>1528-9117</t>
  </si>
  <si>
    <t>1540-336X</t>
  </si>
  <si>
    <t>January/February 2002 - July/August 2020</t>
  </si>
  <si>
    <t>http://ovidsp.ovid.com/ovidweb.cgi?T=JS&amp;NEWS=n&amp;CSC=Y&amp;PAGE=toc&amp;D=yrovft&amp;AN=00130404-000000000-00000</t>
  </si>
  <si>
    <t>Cancer Nursing</t>
  </si>
  <si>
    <t>0162-220X</t>
  </si>
  <si>
    <t>1538-9804</t>
  </si>
  <si>
    <t>February 1996 - September/October 2020</t>
  </si>
  <si>
    <t>http://ovidsp.ovid.com/ovidweb.cgi?T=JS&amp;NEWS=n&amp;CSC=Y&amp;PAGE=toc&amp;D=yrovft&amp;AN=00002820-000000000-00000</t>
  </si>
  <si>
    <t>Cardiology in Review</t>
  </si>
  <si>
    <t>1061-5377</t>
  </si>
  <si>
    <t>1538-4683</t>
  </si>
  <si>
    <t>January/February 2001 - September/October 2020</t>
  </si>
  <si>
    <t>http://ovidsp.ovid.com/ovidweb.cgi?T=JS&amp;NEWS=n&amp;CSC=Y&amp;PAGE=toc&amp;D=yrovft&amp;AN=00045415-000000000-00000</t>
  </si>
  <si>
    <t>Clinical Neuropharmacology</t>
  </si>
  <si>
    <t>0362-5664</t>
  </si>
  <si>
    <t>1537-162X</t>
  </si>
  <si>
    <t>January/February 2000 - July/August 2020</t>
  </si>
  <si>
    <t>http://ovidsp.ovid.com/ovidweb.cgi?T=JS&amp;NEWS=n&amp;CSC=Y&amp;PAGE=toc&amp;D=yrovft&amp;AN=00002826-000000000-00000</t>
  </si>
  <si>
    <t>Clinical Nuclear Medicine</t>
  </si>
  <si>
    <t>0363-9762</t>
  </si>
  <si>
    <t>1536-0229</t>
  </si>
  <si>
    <t>January 1996 - September 2020</t>
  </si>
  <si>
    <t>http://ovidsp.ovid.com/ovidweb.cgi?T=JS&amp;NEWS=n&amp;CSC=Y&amp;PAGE=toc&amp;D=yrovft&amp;AN=00003072-000000000-00000</t>
  </si>
  <si>
    <t>Cornea</t>
  </si>
  <si>
    <t>0277-3740</t>
  </si>
  <si>
    <t>1536-4798</t>
  </si>
  <si>
    <t>http://ovidsp.ovid.com/ovidweb.cgi?T=JS&amp;NEWS=n&amp;CSC=Y&amp;PAGE=toc&amp;D=yrovft&amp;AN=00003226-000000000-00000</t>
  </si>
  <si>
    <t>Coronary Artery Disease</t>
  </si>
  <si>
    <t>0954-6928</t>
  </si>
  <si>
    <t>1473-5830</t>
  </si>
  <si>
    <t>http://ovidsp.ovid.com/ovidweb.cgi?T=JS&amp;NEWS=n&amp;CSC=Y&amp;PAGE=toc&amp;D=yrovft&amp;AN=00019501-000000000-00000</t>
  </si>
  <si>
    <t>Current Opinion in Allergy &amp; Clinical Immunology</t>
  </si>
  <si>
    <t>1528-4050</t>
  </si>
  <si>
    <t>1473-6322</t>
  </si>
  <si>
    <t>February 2001 - October 2020</t>
  </si>
  <si>
    <t>http://ovidsp.ovid.com/ovidweb.cgi?T=JS&amp;NEWS=n&amp;CSC=Y&amp;PAGE=toc&amp;D=yrovft&amp;AN=00130832-000000000-00000</t>
  </si>
  <si>
    <t>Current Opinion in Cardiology</t>
  </si>
  <si>
    <t>0268-4705</t>
  </si>
  <si>
    <t>1531-7080</t>
  </si>
  <si>
    <t>January 1999 - September 2020</t>
  </si>
  <si>
    <t>http://ovidsp.ovid.com/ovidweb.cgi?T=JS&amp;NEWS=n&amp;CSC=Y&amp;PAGE=toc&amp;D=yrovft&amp;AN=00001573-000000000-00000</t>
  </si>
  <si>
    <t>Current Opinion in Clinical Nutrition &amp; Metabolic Care</t>
  </si>
  <si>
    <t>1363-1950</t>
  </si>
  <si>
    <t>1473-6519</t>
  </si>
  <si>
    <t>January 1998 - September 2020</t>
  </si>
  <si>
    <t>http://ovidsp.ovid.com/ovidweb.cgi?T=JS&amp;NEWS=n&amp;CSC=Y&amp;PAGE=toc&amp;D=yrovft&amp;AN=00075197-000000000-00000</t>
  </si>
  <si>
    <t>Current Opinion in Endocrinology, Diabetes &amp; Obesity</t>
  </si>
  <si>
    <t>1752-296X</t>
  </si>
  <si>
    <t>1752-2978</t>
  </si>
  <si>
    <t>February 2007 - August 2020</t>
  </si>
  <si>
    <t>http://ovidsp.ovid.com/ovidweb.cgi?T=JS&amp;NEWS=n&amp;CSC=Y&amp;PAGE=toc&amp;D=yrovft&amp;AN=01266029-000000000-00000</t>
  </si>
  <si>
    <t>Current Opinion in Gastroenterology</t>
  </si>
  <si>
    <t>0267-1379</t>
  </si>
  <si>
    <t>1531-7056</t>
  </si>
  <si>
    <t>http://ovidsp.ovid.com/ovidweb.cgi?T=JS&amp;NEWS=n&amp;CSC=Y&amp;PAGE=toc&amp;D=yrovft&amp;AN=00001574-000000000-00000</t>
  </si>
  <si>
    <t>Current Opinion in Lipidology</t>
  </si>
  <si>
    <t>0957-9672</t>
  </si>
  <si>
    <t>1473-6535</t>
  </si>
  <si>
    <t>February 1998 - August 2020</t>
  </si>
  <si>
    <t>http://ovidsp.ovid.com/ovidweb.cgi?T=JS&amp;NEWS=n&amp;CSC=Y&amp;PAGE=toc&amp;D=yrovft&amp;AN=00041433-000000000-00000</t>
  </si>
  <si>
    <t>Current Opinion in Neurology</t>
  </si>
  <si>
    <t>1350-7540</t>
  </si>
  <si>
    <t>1473-6551</t>
  </si>
  <si>
    <t>http://ovidsp.ovid.com/ovidweb.cgi?T=JS&amp;NEWS=n&amp;CSC=Y&amp;PAGE=toc&amp;D=yrovft&amp;AN=00019052-000000000-00000</t>
  </si>
  <si>
    <t>Current Opinion in Obstetrics &amp; Gynecology</t>
  </si>
  <si>
    <t>1040-872X</t>
  </si>
  <si>
    <t>1473-656X</t>
  </si>
  <si>
    <t>February 1998 - October 2020</t>
  </si>
  <si>
    <t>http://ovidsp.ovid.com/ovidweb.cgi?T=JS&amp;NEWS=n&amp;CSC=Y&amp;PAGE=toc&amp;D=yrovft&amp;AN=00001703-000000000-00000</t>
  </si>
  <si>
    <t>Current Opinion in Ophthalmology</t>
  </si>
  <si>
    <t>1040-8738</t>
  </si>
  <si>
    <t>1531-7021</t>
  </si>
  <si>
    <t>February 1999 - September 2020</t>
  </si>
  <si>
    <t>http://ovidsp.ovid.com/ovidweb.cgi?T=JS&amp;NEWS=n&amp;CSC=Y&amp;PAGE=toc&amp;D=yrovft&amp;AN=00055735-000000000-00000</t>
  </si>
  <si>
    <t>Current Opinion in Otolaryngology &amp; Head &amp; Neck Surgery</t>
  </si>
  <si>
    <t>1068-9508</t>
  </si>
  <si>
    <t>1531-6998</t>
  </si>
  <si>
    <t>February 1999 - October 2020</t>
  </si>
  <si>
    <t>http://ovidsp.ovid.com/ovidweb.cgi?T=JS&amp;NEWS=n&amp;CSC=Y&amp;PAGE=toc&amp;D=yrovft&amp;AN=00020840-000000000-00000</t>
  </si>
  <si>
    <t>Current Opinion in Psychiatry</t>
  </si>
  <si>
    <t>0951-7367</t>
  </si>
  <si>
    <t>1473-6578</t>
  </si>
  <si>
    <t>January 1995 - September 2020</t>
  </si>
  <si>
    <t>http://ovidsp.ovid.com/ovidweb.cgi?T=JS&amp;NEWS=n&amp;CSC=Y&amp;PAGE=toc&amp;D=yrovft&amp;AN=00001504-000000000-00000</t>
  </si>
  <si>
    <t>Current Opinion in Supportive &amp; Palliative Care</t>
  </si>
  <si>
    <t>1751-4258</t>
  </si>
  <si>
    <t>1751-4266</t>
  </si>
  <si>
    <t>April 2007 - September 2020</t>
  </si>
  <si>
    <t>http://ovidsp.ovid.com/ovidweb.cgi?T=JS&amp;NEWS=n&amp;CSC=Y&amp;PAGE=toc&amp;D=yrovft&amp;AN=01263393-000000000-00000</t>
  </si>
  <si>
    <t>Current Opinion in Urology</t>
  </si>
  <si>
    <t>0963-0643</t>
  </si>
  <si>
    <t>1473-6586</t>
  </si>
  <si>
    <t>http://ovidsp.ovid.com/ovidweb.cgi?T=JS&amp;NEWS=n&amp;CSC=Y&amp;PAGE=toc&amp;D=yrovft&amp;AN=00042307-000000000-00000</t>
  </si>
  <si>
    <t>Epidemiology</t>
  </si>
  <si>
    <t>1044-3983</t>
  </si>
  <si>
    <t>1531-5487</t>
  </si>
  <si>
    <t>http://ovidsp.ovid.com/ovidweb.cgi?T=JS&amp;NEWS=n&amp;CSC=Y&amp;PAGE=toc&amp;D=yrovft&amp;AN=00001648-000000000-00000</t>
  </si>
  <si>
    <t>European Journal of Cancer Prevention</t>
  </si>
  <si>
    <t>0959-8278</t>
  </si>
  <si>
    <t>1473-5709</t>
  </si>
  <si>
    <t>http://ovidsp.ovid.com/ovidweb.cgi?T=JS&amp;NEWS=n&amp;CSC=Y&amp;PAGE=toc&amp;D=yrovft&amp;AN=00008469-000000000-00000</t>
  </si>
  <si>
    <t>European Journal of Emergency Medicine</t>
  </si>
  <si>
    <t>0969-9546</t>
  </si>
  <si>
    <t>1473-5695</t>
  </si>
  <si>
    <t>March 2001 - October 2020</t>
  </si>
  <si>
    <t>http://ovidsp.ovid.com/ovidweb.cgi?T=JS&amp;NEWS=n&amp;CSC=Y&amp;PAGE=toc&amp;D=yrovft&amp;AN=00063110-000000000-00000</t>
  </si>
  <si>
    <t>European Journal of Gastroenterology &amp; Hepatology</t>
  </si>
  <si>
    <t>0954-691X</t>
  </si>
  <si>
    <t>1473-5687</t>
  </si>
  <si>
    <t>January 2001 - October 2020</t>
  </si>
  <si>
    <t>http://ovidsp.ovid.com/ovidweb.cgi?T=JS&amp;NEWS=n&amp;CSC=Y&amp;PAGE=toc&amp;D=yrovft&amp;AN=00042737-000000000-00000</t>
  </si>
  <si>
    <t>Exercise &amp; Sport Sciences Reviews</t>
  </si>
  <si>
    <t>0091-6331</t>
  </si>
  <si>
    <t>1538-3008</t>
  </si>
  <si>
    <t>January 2001 - July 2020</t>
  </si>
  <si>
    <t>http://ovidsp.ovid.com/ovidweb.cgi?T=JS&amp;NEWS=n&amp;CSC=Y&amp;PAGE=toc&amp;D=yrovft&amp;AN=00003677-000000000-00000</t>
  </si>
  <si>
    <t>Health Care Management Review</t>
  </si>
  <si>
    <t>0361-6274</t>
  </si>
  <si>
    <t>1550-5030</t>
  </si>
  <si>
    <t>Winter 1997 - October/December 2020</t>
  </si>
  <si>
    <t>http://ovidsp.ovid.com/ovidweb.cgi?T=JS&amp;NEWS=n&amp;CSC=Y&amp;PAGE=toc&amp;D=yrovft&amp;AN=00004010-000000000-00000</t>
  </si>
  <si>
    <t>International Clinical Psychopharmacology</t>
  </si>
  <si>
    <t>0268-1315</t>
  </si>
  <si>
    <t>1473-5857</t>
  </si>
  <si>
    <t>http://ovidsp.ovid.com/ovidweb.cgi?T=JS&amp;NEWS=n&amp;CSC=Y&amp;PAGE=toc&amp;D=yrovft&amp;AN=00004850-000000000-00000</t>
  </si>
  <si>
    <t>Investigative Radiology</t>
  </si>
  <si>
    <t>0020-9996</t>
  </si>
  <si>
    <t>1536-0210</t>
  </si>
  <si>
    <t>http://ovidsp.ovid.com/ovidweb.cgi?T=JS&amp;NEWS=n&amp;CSC=Y&amp;PAGE=toc&amp;D=yrovft&amp;AN=00004424-000000000-00000</t>
  </si>
  <si>
    <t>Journal of Cardiopulmonary Rehabilitation &amp; Prevention</t>
  </si>
  <si>
    <t>1932-7501</t>
  </si>
  <si>
    <t>1932-751X</t>
  </si>
  <si>
    <t>January/February 2007 - July 2020</t>
  </si>
  <si>
    <t>http://ovidsp.ovid.com/ovidweb.cgi?T=JS&amp;NEWS=n&amp;CSC=Y&amp;PAGE=toc&amp;D=yrovft&amp;AN=01273116-000000000-00000</t>
  </si>
  <si>
    <t>Journal of Cardiovascular Pharmacology</t>
  </si>
  <si>
    <t>0160-2446</t>
  </si>
  <si>
    <t>1533-4023</t>
  </si>
  <si>
    <t>1996 - August 2020</t>
  </si>
  <si>
    <t>http://ovidsp.ovid.com/ovidweb.cgi?T=JS&amp;NEWS=n&amp;CSC=Y&amp;PAGE=toc&amp;D=yrovft&amp;AN=00005344-000000000-00000</t>
  </si>
  <si>
    <t>Journal of Clinical Gastroenterology</t>
  </si>
  <si>
    <t>0192-0790</t>
  </si>
  <si>
    <t>1539-2031</t>
  </si>
  <si>
    <t>http://ovidsp.ovid.com/ovidweb.cgi?T=JS&amp;NEWS=n&amp;CSC=Y&amp;PAGE=toc&amp;D=yrovft&amp;AN=00004836-000000000-00000</t>
  </si>
  <si>
    <t>Journal of Computer Assisted Tomography</t>
  </si>
  <si>
    <t>0363-8715</t>
  </si>
  <si>
    <t>1532-3145</t>
  </si>
  <si>
    <t>January/February 1996 - July/August 2020</t>
  </si>
  <si>
    <t>http://ovidsp.ovid.com/ovidweb.cgi?T=JS&amp;NEWS=n&amp;CSC=Y&amp;PAGE=toc&amp;D=yrovft&amp;AN=00004728-000000000-00000</t>
  </si>
  <si>
    <t>Journal of ECT</t>
  </si>
  <si>
    <t>1095-0680</t>
  </si>
  <si>
    <t>1533-4112</t>
  </si>
  <si>
    <t>March 2000 - September 2020</t>
  </si>
  <si>
    <t>http://ovidsp.ovid.com/ovidweb.cgi?T=JS&amp;NEWS=n&amp;CSC=Y&amp;PAGE=toc&amp;D=yrovft&amp;AN=00124509-000000000-00000</t>
  </si>
  <si>
    <t>Journal of Glaucoma</t>
  </si>
  <si>
    <t>1057-0829</t>
  </si>
  <si>
    <t>1536-481X</t>
  </si>
  <si>
    <t>February 2001 - September 2020</t>
  </si>
  <si>
    <t>http://ovidsp.ovid.com/ovidweb.cgi?T=JS&amp;NEWS=n&amp;CSC=Y&amp;PAGE=toc&amp;D=yrovft&amp;AN=00061198-000000000-00000</t>
  </si>
  <si>
    <t>Journal of Head Trauma Rehabilitation</t>
  </si>
  <si>
    <t>0885-9701</t>
  </si>
  <si>
    <t>1550-509X</t>
  </si>
  <si>
    <t>February 1999 - July/August 2020</t>
  </si>
  <si>
    <t>http://ovidsp.ovid.com/ovidweb.cgi?T=JS&amp;NEWS=n&amp;CSC=Y&amp;PAGE=toc&amp;D=yrovft&amp;AN=00001199-000000000-00000</t>
  </si>
  <si>
    <t>Journal of Immunotherapy</t>
  </si>
  <si>
    <t>1524-9557</t>
  </si>
  <si>
    <t>1537-4513</t>
  </si>
  <si>
    <t>http://ovidsp.ovid.com/ovidweb.cgi?T=JS&amp;NEWS=n&amp;CSC=Y&amp;PAGE=toc&amp;D=yrovft&amp;AN=00002371-000000000-00000</t>
  </si>
  <si>
    <t>Journal of Nervous &amp; Mental Disease</t>
  </si>
  <si>
    <t>0022-3018</t>
  </si>
  <si>
    <t>1539-736X</t>
  </si>
  <si>
    <t>January 1996 - August 2020</t>
  </si>
  <si>
    <t>http://ovidsp.ovid.com/ovidweb.cgi?T=JS&amp;NEWS=n&amp;CSC=Y&amp;PAGE=toc&amp;D=yrovft&amp;AN=00005053-000000000-00000</t>
  </si>
  <si>
    <t>Journal of Neurosurgical Anesthesiology</t>
  </si>
  <si>
    <t>0898-4921</t>
  </si>
  <si>
    <t>1537-1921</t>
  </si>
  <si>
    <t>January 2000 - July 2020</t>
  </si>
  <si>
    <t>http://ovidsp.ovid.com/ovidweb.cgi?T=JS&amp;NEWS=n&amp;CSC=Y&amp;PAGE=toc&amp;D=yrovft&amp;AN=00008506-000000000-00000</t>
  </si>
  <si>
    <t>Journal of Orthopaedic Trauma</t>
  </si>
  <si>
    <t>0890-5339</t>
  </si>
  <si>
    <t>1531-2291</t>
  </si>
  <si>
    <t>http://ovidsp.ovid.com/ovidweb.cgi?T=JS&amp;NEWS=n&amp;CSC=Y&amp;PAGE=toc&amp;D=yrovft&amp;AN=00005131-000000000-00000</t>
  </si>
  <si>
    <t>Journal of Patient Safety</t>
  </si>
  <si>
    <t>1549-8417</t>
  </si>
  <si>
    <t>March 2005 - September 2020</t>
  </si>
  <si>
    <t>http://ovidsp.ovid.com/ovidweb.cgi?T=JS&amp;NEWS=n&amp;CSC=Y&amp;PAGE=toc&amp;D=yrovft&amp;AN=01209203-000000000-00000</t>
  </si>
  <si>
    <t>Journal of Psychiatric Practice</t>
  </si>
  <si>
    <t>1538-1145</t>
  </si>
  <si>
    <t>http://ovidsp.ovid.com/ovidweb.cgi?T=JS&amp;NEWS=n&amp;CSC=Y&amp;PAGE=toc&amp;D=yrovft&amp;AN=00131746-000000000-00000</t>
  </si>
  <si>
    <t>Journal of Public Health Management &amp; Practice</t>
  </si>
  <si>
    <t>1078-4659</t>
  </si>
  <si>
    <t>1550-5022</t>
  </si>
  <si>
    <t>January 2002 - September/October 2020</t>
  </si>
  <si>
    <t>http://ovidsp.ovid.com/ovidweb.cgi?T=JS&amp;NEWS=n&amp;CSC=Y&amp;PAGE=toc&amp;D=yrovft&amp;AN=00124784-000000000-00000</t>
  </si>
  <si>
    <t>Journal of Thoracic Imaging</t>
  </si>
  <si>
    <t>0883-5993</t>
  </si>
  <si>
    <t>1536-0237</t>
  </si>
  <si>
    <t>http://ovidsp.ovid.com/ovidweb.cgi?T=JS&amp;NEWS=n&amp;CSC=Y&amp;PAGE=toc&amp;D=yrovft&amp;AN=00005382-000000000-00000</t>
  </si>
  <si>
    <t>Medical Care</t>
  </si>
  <si>
    <t>0025-7079</t>
  </si>
  <si>
    <t>1537-1948</t>
  </si>
  <si>
    <t>http://ovidsp.ovid.com/ovidweb.cgi?T=JS&amp;NEWS=n&amp;CSC=Y&amp;PAGE=toc&amp;D=yrovft&amp;AN=00005650-000000000-00000</t>
  </si>
  <si>
    <t>Nursing Research</t>
  </si>
  <si>
    <t>0029-6562</t>
  </si>
  <si>
    <t>January/February 1996 - September/October 2020</t>
  </si>
  <si>
    <t>http://ovidsp.ovid.com/ovidweb.cgi?T=JS&amp;NEWS=n&amp;CSC=Y&amp;PAGE=toc&amp;D=yrovft&amp;AN=00006199-000000000-00000</t>
  </si>
  <si>
    <t>Pharmacogenetics and Genomics</t>
  </si>
  <si>
    <t>1744-6872</t>
  </si>
  <si>
    <t>1744-6880</t>
  </si>
  <si>
    <t>January 2005 - September 2020</t>
  </si>
  <si>
    <t>http://ovidsp.ovid.com/ovidweb.cgi?T=JS&amp;NEWS=n&amp;CSC=Y&amp;PAGE=toc&amp;D=yrovft&amp;AN=01213011-000000000-00000</t>
  </si>
  <si>
    <t>Sports Medicine &amp; Arthroscopy Review</t>
  </si>
  <si>
    <t>1062-8592</t>
  </si>
  <si>
    <t>1538-1951</t>
  </si>
  <si>
    <t>January/February/March 2001 - September 2020</t>
  </si>
  <si>
    <t>http://ovidsp.ovid.com/ovidweb.cgi?T=JS&amp;NEWS=n&amp;CSC=Y&amp;PAGE=toc&amp;D=yrovft&amp;AN=00132585-000000000-00000</t>
  </si>
  <si>
    <t>Therapeutic Drug Monitoring</t>
  </si>
  <si>
    <t>0163-4356</t>
  </si>
  <si>
    <t>1536-3694</t>
  </si>
  <si>
    <t>February 1996 - August 2020</t>
  </si>
  <si>
    <t>http://ovidsp.ovid.com/ovidweb.cgi?T=JS&amp;NEWS=n&amp;CSC=Y&amp;PAGE=toc&amp;D=yrovft&amp;AN=00007691-000000000-00000</t>
  </si>
  <si>
    <t>DB List Title</t>
  </si>
  <si>
    <t>Ovid MEDLINE(R) &lt;1946 to August Week 4 2020&gt;</t>
  </si>
  <si>
    <t>Ovid MEDLINE(R) and Epub Ahead of Print, In-Process &amp; Other Non-Indexed Citations and Daily &lt;1946 to September 04, 2020&gt;</t>
  </si>
  <si>
    <t>Ovid MEDLINE(R) and Epub Ahead of Print, In-Process &amp; Other Non-Indexed Citations and Daily &lt;2016 to September 04, 2020&gt;</t>
  </si>
  <si>
    <t>Title</t>
  </si>
  <si>
    <t>Browse Your Journals@Ovid</t>
  </si>
  <si>
    <t>Search Your Journals@Ovid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</si>
</sst>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1" fillId="0" borderId="0" xfId="1"/>
    <xf numFmtId="0" fontId="2" fillId="2" borderId="0" xfId="0" applyFont="1" applyFill="1"/>
    <xf numFmtId="0" fontId="0" fillId="2" borderId="0" xfId="0" applyFill="1"/>
  </cellXfs>
  <cellStyles count="2">
    <cellStyle name="Hyperlink" xfId="1" builtinId="8"/>
    <cellStyle name="Normal" xfId="0" builtinId="0"/>
  </cellStyles>
  <dxfs count="4">
    <dxf>
      <font>
        <b/>
        <sz val="11"/>
        <color theme="1"/>
        <name val="Calibri"/>
        <family val="2"/>
        <scheme val="minor"/>
      </font>
    </dxf>
    <dxf>
      <font>
        <b/>
        <sz val="11"/>
        <color theme="1"/>
        <name val="Calibri"/>
        <family val="2"/>
        <scheme val="minor"/>
      </font>
    </dxf>
    <dxf>
      <font>
        <b/>
        <sz val="11"/>
        <color theme="1"/>
        <name val="Calibri"/>
        <family val="2"/>
        <scheme val="minor"/>
      </font>
    </dxf>
    <dxf>
      <font>
        <b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8D541B-3A24-4CFB-B611-7B1AC11DC868}" name="Table4" displayName="Table4" ref="A1:B4" totalsRowShown="0" headerRowDxfId="3" headerRowCellStyle="Normal">
  <autoFilter ref="A1:B4" xr:uid="{1686280A-29A4-42CA-8705-0AA82CB9C6E6}"/>
  <tableColumns count="2">
    <tableColumn id="1" xr3:uid="{389500A1-EE8B-4267-9CD0-2F55BEADECF8}" name="DB List Title"/>
    <tableColumn id="2" xr3:uid="{8273C600-E37E-4F9E-9D54-35081BE87DFE}" name="Jumpstart" dataCellStyle="Hyperlink" totalsRow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EB964F-213E-4523-AB77-AB4B545817B4}" name="Table5" displayName="Table5" ref="A1:B3" totalsRowShown="0" headerRowDxfId="2" headerRowCellStyle="Normal">
  <autoFilter ref="A1:B3" xr:uid="{95436A99-C714-4D01-91DF-7BBD21408311}"/>
  <tableColumns count="2">
    <tableColumn id="1" xr3:uid="{42697242-CCCE-4E7E-B124-27D4FF7D1180}" name="Title"/>
    <tableColumn id="2" xr3:uid="{BE28FD8F-7B9E-457C-A3C7-8CAE873721C5}" name="Jumpstart" dataCellStyle="Hyperlink" totalsRowCellStyle="Hyperlin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66" totalsRowShown="0" headerRowDxfId="1" headerRowCellStyle="Normal">
  <autoFilter ref="A1:F66" xr:uid="{00000000-0009-0000-0100-000001000000}"/>
  <tableColumns count="6">
    <tableColumn id="1" xr3:uid="{00000000-0010-0000-0000-000001000000}" name="Journal Title"/>
    <tableColumn id="2" xr3:uid="{00000000-0010-0000-0000-000002000000}" name="ISSN"/>
    <tableColumn id="3" xr3:uid="{00000000-0010-0000-0000-000003000000}" name="eISSN"/>
    <tableColumn id="4" xr3:uid="{00000000-0010-0000-0000-000004000000}" name="Publisher"/>
    <tableColumn id="9" xr3:uid="{00000000-0010-0000-0000-000009000000}" name="Year Coverage"/>
    <tableColumn id="12" xr3:uid="{00000000-0010-0000-0000-00000C000000}" name="Jumpstart" dataCellStyle="Hyperlink" totalsRowCellStyle="Hyperlink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5F699F-6E7C-4650-8734-E6757070386B}" name="Table15" displayName="Table15" ref="A1:F61" totalsRowShown="0" headerRowDxfId="0">
  <autoFilter ref="A1:F61" xr:uid="{CBF9ED87-EEE8-4E41-96FE-15A07F71899E}"/>
  <tableColumns count="6">
    <tableColumn id="1" xr3:uid="{1E52FD26-D229-4CBB-B1A8-DCD32E55799A}" name="Journal Title"/>
    <tableColumn id="2" xr3:uid="{12C6FBB9-EBFC-4DD9-ABB1-5720CB66060C}" name="ISSN"/>
    <tableColumn id="3" xr3:uid="{B0D7ADAB-8FA6-4640-A934-F856D890B317}" name="eISSN"/>
    <tableColumn id="4" xr3:uid="{192FC2D9-083A-4B48-A481-B8354A7961B4}" name="Publisher"/>
    <tableColumn id="9" xr3:uid="{8E0166F9-3950-4E75-B76D-E30799D756C1}" name="Year Coverage"/>
    <tableColumn id="12" xr3:uid="{2FCA0DD0-ED02-4E10-8726-10EEFEC7CC13}" name="Jumpstar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4A1A3-0B96-4420-A550-D0F515E0E4DC}">
  <dimension ref="A1:F125"/>
  <sheetViews>
    <sheetView tabSelected="1" workbookViewId="0">
      <selection activeCell="A8" sqref="A8"/>
    </sheetView>
  </sheetViews>
  <sheetFormatPr defaultColWidth="9.1796875" defaultRowHeight="14.5" x14ac:dyDescent="0.35"/>
  <cols>
    <col min="1" max="1" width="52.7265625" customWidth="1"/>
    <col min="2" max="2" width="14.7265625" customWidth="1"/>
    <col min="3" max="3" width="7" customWidth="1"/>
    <col min="4" max="4" width="27.7265625" customWidth="1"/>
    <col min="5" max="5" width="33.453125" customWidth="1"/>
    <col min="6" max="6" width="64.7265625" customWidth="1"/>
  </cols>
  <sheetData>
    <row r="1" spans="1:6" s="4" customFormat="1" x14ac:dyDescent="0.35">
      <c r="A1" s="3" t="s">
        <v>109</v>
      </c>
      <c r="B1" s="3" t="s">
        <v>180</v>
      </c>
      <c r="C1" s="3" t="s">
        <v>65</v>
      </c>
      <c r="D1" s="3" t="s">
        <v>115</v>
      </c>
      <c r="E1" s="3" t="s">
        <v>55</v>
      </c>
      <c r="F1" s="3" t="s">
        <v>202</v>
      </c>
    </row>
    <row r="2" spans="1:6" x14ac:dyDescent="0.35">
      <c r="A2" t="s">
        <v>58</v>
      </c>
      <c r="B2" t="s">
        <v>135</v>
      </c>
      <c r="C2" t="s">
        <v>135</v>
      </c>
      <c r="D2" t="s">
        <v>169</v>
      </c>
      <c r="E2" t="s">
        <v>87</v>
      </c>
      <c r="F2" s="2" t="s">
        <v>220</v>
      </c>
    </row>
    <row r="3" spans="1:6" x14ac:dyDescent="0.35">
      <c r="A3" t="s">
        <v>284</v>
      </c>
      <c r="B3" t="s">
        <v>285</v>
      </c>
      <c r="C3" t="s">
        <v>286</v>
      </c>
      <c r="D3" t="s">
        <v>169</v>
      </c>
      <c r="E3" t="s">
        <v>287</v>
      </c>
      <c r="F3" s="2" t="s">
        <v>288</v>
      </c>
    </row>
    <row r="4" spans="1:6" x14ac:dyDescent="0.35">
      <c r="A4" t="s">
        <v>289</v>
      </c>
      <c r="B4" t="s">
        <v>290</v>
      </c>
      <c r="C4" t="s">
        <v>291</v>
      </c>
      <c r="D4" t="s">
        <v>169</v>
      </c>
      <c r="E4" t="s">
        <v>292</v>
      </c>
      <c r="F4" s="2" t="s">
        <v>293</v>
      </c>
    </row>
    <row r="5" spans="1:6" x14ac:dyDescent="0.35">
      <c r="A5" t="s">
        <v>294</v>
      </c>
      <c r="B5" t="s">
        <v>295</v>
      </c>
      <c r="C5" t="s">
        <v>177</v>
      </c>
      <c r="D5" t="s">
        <v>169</v>
      </c>
      <c r="E5" t="s">
        <v>296</v>
      </c>
      <c r="F5" s="2" t="s">
        <v>297</v>
      </c>
    </row>
    <row r="6" spans="1:6" x14ac:dyDescent="0.35">
      <c r="A6" t="s">
        <v>20</v>
      </c>
      <c r="B6" t="s">
        <v>105</v>
      </c>
      <c r="C6" t="s">
        <v>177</v>
      </c>
      <c r="D6" t="s">
        <v>169</v>
      </c>
      <c r="E6" t="s">
        <v>209</v>
      </c>
      <c r="F6" s="2" t="s">
        <v>221</v>
      </c>
    </row>
    <row r="7" spans="1:6" x14ac:dyDescent="0.35">
      <c r="A7" t="s">
        <v>47</v>
      </c>
      <c r="B7" t="s">
        <v>9</v>
      </c>
      <c r="C7" t="s">
        <v>133</v>
      </c>
      <c r="D7" t="s">
        <v>169</v>
      </c>
      <c r="E7" t="s">
        <v>24</v>
      </c>
      <c r="F7" s="2" t="s">
        <v>222</v>
      </c>
    </row>
    <row r="8" spans="1:6" x14ac:dyDescent="0.35">
      <c r="A8" t="s">
        <v>298</v>
      </c>
      <c r="B8" t="s">
        <v>299</v>
      </c>
      <c r="C8" t="s">
        <v>177</v>
      </c>
      <c r="D8" t="s">
        <v>169</v>
      </c>
      <c r="E8" t="s">
        <v>300</v>
      </c>
      <c r="F8" s="2" t="s">
        <v>301</v>
      </c>
    </row>
    <row r="9" spans="1:6" x14ac:dyDescent="0.35">
      <c r="A9" t="s">
        <v>95</v>
      </c>
      <c r="B9" t="s">
        <v>91</v>
      </c>
      <c r="C9" t="s">
        <v>34</v>
      </c>
      <c r="D9" t="s">
        <v>169</v>
      </c>
      <c r="E9" t="s">
        <v>209</v>
      </c>
      <c r="F9" s="2" t="s">
        <v>223</v>
      </c>
    </row>
    <row r="10" spans="1:6" x14ac:dyDescent="0.35">
      <c r="A10" t="s">
        <v>302</v>
      </c>
      <c r="B10" t="s">
        <v>303</v>
      </c>
      <c r="C10" t="s">
        <v>304</v>
      </c>
      <c r="D10" t="s">
        <v>169</v>
      </c>
      <c r="E10" t="s">
        <v>305</v>
      </c>
      <c r="F10" s="2" t="s">
        <v>306</v>
      </c>
    </row>
    <row r="11" spans="1:6" x14ac:dyDescent="0.35">
      <c r="A11" t="s">
        <v>67</v>
      </c>
      <c r="B11" t="s">
        <v>158</v>
      </c>
      <c r="C11" t="s">
        <v>90</v>
      </c>
      <c r="D11" t="s">
        <v>169</v>
      </c>
      <c r="E11" t="s">
        <v>206</v>
      </c>
      <c r="F11" s="2" t="s">
        <v>224</v>
      </c>
    </row>
    <row r="12" spans="1:6" x14ac:dyDescent="0.35">
      <c r="A12" t="s">
        <v>307</v>
      </c>
      <c r="B12" t="s">
        <v>308</v>
      </c>
      <c r="C12" t="s">
        <v>309</v>
      </c>
      <c r="D12" t="s">
        <v>169</v>
      </c>
      <c r="E12" t="s">
        <v>310</v>
      </c>
      <c r="F12" s="2" t="s">
        <v>311</v>
      </c>
    </row>
    <row r="13" spans="1:6" x14ac:dyDescent="0.35">
      <c r="A13" t="s">
        <v>88</v>
      </c>
      <c r="B13" t="s">
        <v>103</v>
      </c>
      <c r="C13" t="s">
        <v>17</v>
      </c>
      <c r="D13" t="s">
        <v>112</v>
      </c>
      <c r="E13" t="s">
        <v>164</v>
      </c>
      <c r="F13" s="2" t="s">
        <v>225</v>
      </c>
    </row>
    <row r="14" spans="1:6" x14ac:dyDescent="0.35">
      <c r="A14" t="s">
        <v>197</v>
      </c>
      <c r="B14" t="s">
        <v>171</v>
      </c>
      <c r="C14" t="s">
        <v>107</v>
      </c>
      <c r="D14" t="s">
        <v>169</v>
      </c>
      <c r="E14" t="s">
        <v>134</v>
      </c>
      <c r="F14" s="2" t="s">
        <v>226</v>
      </c>
    </row>
    <row r="15" spans="1:6" x14ac:dyDescent="0.35">
      <c r="A15" t="s">
        <v>312</v>
      </c>
      <c r="B15" t="s">
        <v>313</v>
      </c>
      <c r="C15" t="s">
        <v>314</v>
      </c>
      <c r="D15" t="s">
        <v>169</v>
      </c>
      <c r="E15" t="s">
        <v>292</v>
      </c>
      <c r="F15" s="2" t="s">
        <v>315</v>
      </c>
    </row>
    <row r="16" spans="1:6" x14ac:dyDescent="0.35">
      <c r="A16" t="s">
        <v>210</v>
      </c>
      <c r="B16" t="s">
        <v>97</v>
      </c>
      <c r="C16" t="s">
        <v>74</v>
      </c>
      <c r="D16" t="s">
        <v>169</v>
      </c>
      <c r="E16" t="s">
        <v>134</v>
      </c>
      <c r="F16" s="2" t="s">
        <v>227</v>
      </c>
    </row>
    <row r="17" spans="1:6" x14ac:dyDescent="0.35">
      <c r="A17" t="s">
        <v>316</v>
      </c>
      <c r="B17" t="s">
        <v>317</v>
      </c>
      <c r="C17" t="s">
        <v>318</v>
      </c>
      <c r="D17" t="s">
        <v>169</v>
      </c>
      <c r="E17" t="s">
        <v>319</v>
      </c>
      <c r="F17" s="2" t="s">
        <v>320</v>
      </c>
    </row>
    <row r="18" spans="1:6" x14ac:dyDescent="0.35">
      <c r="A18" t="s">
        <v>321</v>
      </c>
      <c r="B18" t="s">
        <v>322</v>
      </c>
      <c r="C18" t="s">
        <v>323</v>
      </c>
      <c r="D18" t="s">
        <v>169</v>
      </c>
      <c r="E18" t="s">
        <v>324</v>
      </c>
      <c r="F18" s="2" t="s">
        <v>325</v>
      </c>
    </row>
    <row r="19" spans="1:6" x14ac:dyDescent="0.35">
      <c r="A19" t="s">
        <v>147</v>
      </c>
      <c r="B19" t="s">
        <v>120</v>
      </c>
      <c r="C19" t="s">
        <v>212</v>
      </c>
      <c r="D19" t="s">
        <v>169</v>
      </c>
      <c r="E19" t="s">
        <v>150</v>
      </c>
      <c r="F19" s="2" t="s">
        <v>228</v>
      </c>
    </row>
    <row r="20" spans="1:6" x14ac:dyDescent="0.35">
      <c r="A20" t="s">
        <v>326</v>
      </c>
      <c r="B20" t="s">
        <v>327</v>
      </c>
      <c r="C20" t="s">
        <v>328</v>
      </c>
      <c r="D20" t="s">
        <v>169</v>
      </c>
      <c r="E20" t="s">
        <v>329</v>
      </c>
      <c r="F20" s="2" t="s">
        <v>330</v>
      </c>
    </row>
    <row r="21" spans="1:6" x14ac:dyDescent="0.35">
      <c r="A21" t="s">
        <v>331</v>
      </c>
      <c r="B21" t="s">
        <v>332</v>
      </c>
      <c r="C21" t="s">
        <v>333</v>
      </c>
      <c r="D21" t="s">
        <v>169</v>
      </c>
      <c r="E21" t="s">
        <v>334</v>
      </c>
      <c r="F21" s="2" t="s">
        <v>335</v>
      </c>
    </row>
    <row r="22" spans="1:6" x14ac:dyDescent="0.35">
      <c r="A22" t="s">
        <v>336</v>
      </c>
      <c r="B22" t="s">
        <v>337</v>
      </c>
      <c r="C22" t="s">
        <v>338</v>
      </c>
      <c r="D22" t="s">
        <v>169</v>
      </c>
      <c r="E22" t="s">
        <v>339</v>
      </c>
      <c r="F22" s="2" t="s">
        <v>340</v>
      </c>
    </row>
    <row r="23" spans="1:6" x14ac:dyDescent="0.35">
      <c r="A23" t="s">
        <v>341</v>
      </c>
      <c r="B23" t="s">
        <v>342</v>
      </c>
      <c r="C23" t="s">
        <v>343</v>
      </c>
      <c r="D23" t="s">
        <v>169</v>
      </c>
      <c r="E23" t="s">
        <v>344</v>
      </c>
      <c r="F23" s="2" t="s">
        <v>345</v>
      </c>
    </row>
    <row r="24" spans="1:6" x14ac:dyDescent="0.35">
      <c r="A24" t="s">
        <v>346</v>
      </c>
      <c r="B24" t="s">
        <v>347</v>
      </c>
      <c r="C24" t="s">
        <v>348</v>
      </c>
      <c r="D24" t="s">
        <v>169</v>
      </c>
      <c r="E24" t="s">
        <v>349</v>
      </c>
      <c r="F24" s="2" t="s">
        <v>350</v>
      </c>
    </row>
    <row r="25" spans="1:6" x14ac:dyDescent="0.35">
      <c r="A25" t="s">
        <v>351</v>
      </c>
      <c r="B25" t="s">
        <v>352</v>
      </c>
      <c r="C25" t="s">
        <v>353</v>
      </c>
      <c r="D25" t="s">
        <v>169</v>
      </c>
      <c r="E25" t="s">
        <v>354</v>
      </c>
      <c r="F25" s="2" t="s">
        <v>355</v>
      </c>
    </row>
    <row r="26" spans="1:6" x14ac:dyDescent="0.35">
      <c r="A26" t="s">
        <v>36</v>
      </c>
      <c r="B26" t="s">
        <v>49</v>
      </c>
      <c r="C26" t="s">
        <v>82</v>
      </c>
      <c r="D26" t="s">
        <v>199</v>
      </c>
      <c r="E26" t="s">
        <v>155</v>
      </c>
      <c r="F26" s="2" t="s">
        <v>229</v>
      </c>
    </row>
    <row r="27" spans="1:6" x14ac:dyDescent="0.35">
      <c r="A27" t="s">
        <v>216</v>
      </c>
      <c r="B27" t="s">
        <v>217</v>
      </c>
      <c r="C27" t="s">
        <v>218</v>
      </c>
      <c r="D27" t="s">
        <v>199</v>
      </c>
      <c r="E27" t="s">
        <v>219</v>
      </c>
      <c r="F27" s="2" t="s">
        <v>283</v>
      </c>
    </row>
    <row r="28" spans="1:6" x14ac:dyDescent="0.35">
      <c r="A28" t="s">
        <v>185</v>
      </c>
      <c r="B28" t="s">
        <v>21</v>
      </c>
      <c r="C28" t="s">
        <v>18</v>
      </c>
      <c r="D28" t="s">
        <v>199</v>
      </c>
      <c r="E28" t="s">
        <v>209</v>
      </c>
      <c r="F28" s="2" t="s">
        <v>230</v>
      </c>
    </row>
    <row r="29" spans="1:6" x14ac:dyDescent="0.35">
      <c r="A29" t="s">
        <v>137</v>
      </c>
      <c r="B29" t="s">
        <v>40</v>
      </c>
      <c r="C29" t="s">
        <v>211</v>
      </c>
      <c r="D29" t="s">
        <v>199</v>
      </c>
      <c r="E29" t="s">
        <v>206</v>
      </c>
      <c r="F29" s="2" t="s">
        <v>231</v>
      </c>
    </row>
    <row r="30" spans="1:6" x14ac:dyDescent="0.35">
      <c r="A30" t="s">
        <v>80</v>
      </c>
      <c r="B30" t="s">
        <v>129</v>
      </c>
      <c r="C30" t="s">
        <v>198</v>
      </c>
      <c r="D30" t="s">
        <v>199</v>
      </c>
      <c r="E30" t="s">
        <v>206</v>
      </c>
      <c r="F30" s="2" t="s">
        <v>232</v>
      </c>
    </row>
    <row r="31" spans="1:6" x14ac:dyDescent="0.35">
      <c r="A31" t="s">
        <v>126</v>
      </c>
      <c r="B31" t="s">
        <v>157</v>
      </c>
      <c r="C31" t="s">
        <v>157</v>
      </c>
      <c r="D31" t="s">
        <v>199</v>
      </c>
      <c r="E31" t="s">
        <v>206</v>
      </c>
      <c r="F31" s="2" t="s">
        <v>233</v>
      </c>
    </row>
    <row r="32" spans="1:6" x14ac:dyDescent="0.35">
      <c r="A32" t="s">
        <v>193</v>
      </c>
      <c r="B32" t="s">
        <v>25</v>
      </c>
      <c r="C32" t="s">
        <v>25</v>
      </c>
      <c r="D32" t="s">
        <v>199</v>
      </c>
      <c r="E32" t="s">
        <v>6</v>
      </c>
      <c r="F32" s="2" t="s">
        <v>234</v>
      </c>
    </row>
    <row r="33" spans="1:6" x14ac:dyDescent="0.35">
      <c r="A33" t="s">
        <v>123</v>
      </c>
      <c r="B33" t="s">
        <v>89</v>
      </c>
      <c r="C33" t="s">
        <v>195</v>
      </c>
      <c r="D33" t="s">
        <v>199</v>
      </c>
      <c r="E33" t="s">
        <v>206</v>
      </c>
      <c r="F33" s="2" t="s">
        <v>235</v>
      </c>
    </row>
    <row r="34" spans="1:6" x14ac:dyDescent="0.35">
      <c r="A34" t="s">
        <v>8</v>
      </c>
      <c r="B34" t="s">
        <v>43</v>
      </c>
      <c r="C34" t="s">
        <v>5</v>
      </c>
      <c r="D34" t="s">
        <v>169</v>
      </c>
      <c r="E34" t="s">
        <v>144</v>
      </c>
      <c r="F34" s="2" t="s">
        <v>236</v>
      </c>
    </row>
    <row r="35" spans="1:6" x14ac:dyDescent="0.35">
      <c r="A35" t="s">
        <v>356</v>
      </c>
      <c r="B35" t="s">
        <v>357</v>
      </c>
      <c r="C35" t="s">
        <v>358</v>
      </c>
      <c r="D35" t="s">
        <v>169</v>
      </c>
      <c r="E35" t="s">
        <v>359</v>
      </c>
      <c r="F35" s="2" t="s">
        <v>360</v>
      </c>
    </row>
    <row r="36" spans="1:6" x14ac:dyDescent="0.35">
      <c r="A36" t="s">
        <v>361</v>
      </c>
      <c r="B36" t="s">
        <v>362</v>
      </c>
      <c r="C36" t="s">
        <v>363</v>
      </c>
      <c r="D36" t="s">
        <v>169</v>
      </c>
      <c r="E36" t="s">
        <v>364</v>
      </c>
      <c r="F36" s="2" t="s">
        <v>365</v>
      </c>
    </row>
    <row r="37" spans="1:6" x14ac:dyDescent="0.35">
      <c r="A37" t="s">
        <v>14</v>
      </c>
      <c r="B37" t="s">
        <v>31</v>
      </c>
      <c r="C37" t="s">
        <v>200</v>
      </c>
      <c r="D37" t="s">
        <v>66</v>
      </c>
      <c r="E37" t="s">
        <v>127</v>
      </c>
      <c r="F37" s="2" t="s">
        <v>237</v>
      </c>
    </row>
    <row r="38" spans="1:6" x14ac:dyDescent="0.35">
      <c r="A38" t="s">
        <v>366</v>
      </c>
      <c r="B38" t="s">
        <v>367</v>
      </c>
      <c r="C38" t="s">
        <v>368</v>
      </c>
      <c r="D38" t="s">
        <v>169</v>
      </c>
      <c r="E38" t="s">
        <v>319</v>
      </c>
      <c r="F38" s="2" t="s">
        <v>369</v>
      </c>
    </row>
    <row r="39" spans="1:6" x14ac:dyDescent="0.35">
      <c r="A39" t="s">
        <v>370</v>
      </c>
      <c r="B39" t="s">
        <v>371</v>
      </c>
      <c r="C39" t="s">
        <v>372</v>
      </c>
      <c r="D39" t="s">
        <v>169</v>
      </c>
      <c r="E39" t="s">
        <v>329</v>
      </c>
      <c r="F39" s="2" t="s">
        <v>373</v>
      </c>
    </row>
    <row r="40" spans="1:6" x14ac:dyDescent="0.35">
      <c r="A40" t="s">
        <v>76</v>
      </c>
      <c r="B40" t="s">
        <v>114</v>
      </c>
      <c r="C40" t="s">
        <v>96</v>
      </c>
      <c r="D40" t="s">
        <v>169</v>
      </c>
      <c r="E40" t="s">
        <v>164</v>
      </c>
      <c r="F40" s="2" t="s">
        <v>238</v>
      </c>
    </row>
    <row r="41" spans="1:6" x14ac:dyDescent="0.35">
      <c r="A41" t="s">
        <v>30</v>
      </c>
      <c r="B41" t="s">
        <v>106</v>
      </c>
      <c r="C41" t="s">
        <v>122</v>
      </c>
      <c r="D41" t="s">
        <v>169</v>
      </c>
      <c r="E41" t="s">
        <v>166</v>
      </c>
      <c r="F41" s="2" t="s">
        <v>239</v>
      </c>
    </row>
    <row r="42" spans="1:6" x14ac:dyDescent="0.35">
      <c r="A42" t="s">
        <v>374</v>
      </c>
      <c r="B42" t="s">
        <v>375</v>
      </c>
      <c r="C42" t="s">
        <v>376</v>
      </c>
      <c r="D42" t="s">
        <v>169</v>
      </c>
      <c r="E42" t="s">
        <v>377</v>
      </c>
      <c r="F42" s="2" t="s">
        <v>378</v>
      </c>
    </row>
    <row r="43" spans="1:6" x14ac:dyDescent="0.35">
      <c r="A43" t="s">
        <v>156</v>
      </c>
      <c r="B43" t="s">
        <v>86</v>
      </c>
      <c r="C43" t="s">
        <v>1</v>
      </c>
      <c r="D43" t="s">
        <v>169</v>
      </c>
      <c r="E43" t="s">
        <v>209</v>
      </c>
      <c r="F43" s="2" t="s">
        <v>240</v>
      </c>
    </row>
    <row r="44" spans="1:6" x14ac:dyDescent="0.35">
      <c r="A44" t="s">
        <v>379</v>
      </c>
      <c r="B44" t="s">
        <v>380</v>
      </c>
      <c r="C44" t="s">
        <v>381</v>
      </c>
      <c r="D44" t="s">
        <v>169</v>
      </c>
      <c r="E44" t="s">
        <v>382</v>
      </c>
      <c r="F44" s="2" t="s">
        <v>383</v>
      </c>
    </row>
    <row r="45" spans="1:6" x14ac:dyDescent="0.35">
      <c r="A45" t="s">
        <v>384</v>
      </c>
      <c r="B45" t="s">
        <v>385</v>
      </c>
      <c r="C45" t="s">
        <v>386</v>
      </c>
      <c r="D45" t="s">
        <v>169</v>
      </c>
      <c r="E45" t="s">
        <v>387</v>
      </c>
      <c r="F45" s="2" t="s">
        <v>388</v>
      </c>
    </row>
    <row r="46" spans="1:6" x14ac:dyDescent="0.35">
      <c r="A46" t="s">
        <v>153</v>
      </c>
      <c r="B46" t="s">
        <v>167</v>
      </c>
      <c r="C46" t="s">
        <v>77</v>
      </c>
      <c r="D46" t="s">
        <v>169</v>
      </c>
      <c r="E46" t="s">
        <v>209</v>
      </c>
      <c r="F46" s="2" t="s">
        <v>241</v>
      </c>
    </row>
    <row r="47" spans="1:6" x14ac:dyDescent="0.35">
      <c r="A47" t="s">
        <v>389</v>
      </c>
      <c r="B47" t="s">
        <v>390</v>
      </c>
      <c r="C47" t="s">
        <v>391</v>
      </c>
      <c r="D47" t="s">
        <v>169</v>
      </c>
      <c r="E47" t="s">
        <v>392</v>
      </c>
      <c r="F47" s="2" t="s">
        <v>393</v>
      </c>
    </row>
    <row r="48" spans="1:6" x14ac:dyDescent="0.35">
      <c r="A48" t="s">
        <v>394</v>
      </c>
      <c r="B48" t="s">
        <v>395</v>
      </c>
      <c r="C48" t="s">
        <v>396</v>
      </c>
      <c r="D48" t="s">
        <v>169</v>
      </c>
      <c r="E48" t="s">
        <v>382</v>
      </c>
      <c r="F48" s="2" t="s">
        <v>397</v>
      </c>
    </row>
    <row r="49" spans="1:6" x14ac:dyDescent="0.35">
      <c r="A49" t="s">
        <v>140</v>
      </c>
      <c r="B49" t="s">
        <v>170</v>
      </c>
      <c r="C49" t="s">
        <v>68</v>
      </c>
      <c r="D49" t="s">
        <v>169</v>
      </c>
      <c r="E49" t="s">
        <v>164</v>
      </c>
      <c r="F49" s="2" t="s">
        <v>242</v>
      </c>
    </row>
    <row r="50" spans="1:6" x14ac:dyDescent="0.35">
      <c r="A50" t="s">
        <v>52</v>
      </c>
      <c r="B50" t="s">
        <v>201</v>
      </c>
      <c r="C50" t="s">
        <v>174</v>
      </c>
      <c r="D50" t="s">
        <v>169</v>
      </c>
      <c r="E50" t="s">
        <v>164</v>
      </c>
      <c r="F50" s="2" t="s">
        <v>243</v>
      </c>
    </row>
    <row r="51" spans="1:6" x14ac:dyDescent="0.35">
      <c r="A51" t="s">
        <v>104</v>
      </c>
      <c r="B51" t="s">
        <v>146</v>
      </c>
      <c r="C51" t="s">
        <v>15</v>
      </c>
      <c r="D51" t="s">
        <v>169</v>
      </c>
      <c r="E51" t="s">
        <v>209</v>
      </c>
      <c r="F51" s="2" t="s">
        <v>244</v>
      </c>
    </row>
    <row r="52" spans="1:6" x14ac:dyDescent="0.35">
      <c r="A52" t="s">
        <v>398</v>
      </c>
      <c r="B52" t="s">
        <v>399</v>
      </c>
      <c r="C52" t="s">
        <v>400</v>
      </c>
      <c r="D52" t="s">
        <v>169</v>
      </c>
      <c r="E52" t="s">
        <v>401</v>
      </c>
      <c r="F52" s="2" t="s">
        <v>402</v>
      </c>
    </row>
    <row r="53" spans="1:6" x14ac:dyDescent="0.35">
      <c r="A53" t="s">
        <v>75</v>
      </c>
      <c r="B53" t="s">
        <v>22</v>
      </c>
      <c r="C53" t="s">
        <v>79</v>
      </c>
      <c r="D53" t="s">
        <v>169</v>
      </c>
      <c r="E53" t="s">
        <v>164</v>
      </c>
      <c r="F53" s="2" t="s">
        <v>245</v>
      </c>
    </row>
    <row r="54" spans="1:6" x14ac:dyDescent="0.35">
      <c r="A54" t="s">
        <v>403</v>
      </c>
      <c r="B54" t="s">
        <v>404</v>
      </c>
      <c r="C54" t="s">
        <v>405</v>
      </c>
      <c r="D54" t="s">
        <v>169</v>
      </c>
      <c r="E54" t="s">
        <v>401</v>
      </c>
      <c r="F54" s="2" t="s">
        <v>406</v>
      </c>
    </row>
    <row r="55" spans="1:6" x14ac:dyDescent="0.35">
      <c r="A55" t="s">
        <v>407</v>
      </c>
      <c r="B55" t="s">
        <v>408</v>
      </c>
      <c r="C55" t="s">
        <v>409</v>
      </c>
      <c r="D55" t="s">
        <v>169</v>
      </c>
      <c r="E55" t="s">
        <v>410</v>
      </c>
      <c r="F55" s="2" t="s">
        <v>411</v>
      </c>
    </row>
    <row r="56" spans="1:6" x14ac:dyDescent="0.35">
      <c r="A56" t="s">
        <v>118</v>
      </c>
      <c r="B56" t="s">
        <v>183</v>
      </c>
      <c r="C56" t="s">
        <v>28</v>
      </c>
      <c r="D56" t="s">
        <v>169</v>
      </c>
      <c r="E56" t="s">
        <v>164</v>
      </c>
      <c r="F56" s="2" t="s">
        <v>246</v>
      </c>
    </row>
    <row r="57" spans="1:6" x14ac:dyDescent="0.35">
      <c r="A57" t="s">
        <v>412</v>
      </c>
      <c r="B57" t="s">
        <v>413</v>
      </c>
      <c r="C57" t="s">
        <v>414</v>
      </c>
      <c r="D57" t="s">
        <v>169</v>
      </c>
      <c r="E57" t="s">
        <v>415</v>
      </c>
      <c r="F57" s="2" t="s">
        <v>416</v>
      </c>
    </row>
    <row r="58" spans="1:6" x14ac:dyDescent="0.35">
      <c r="A58" t="s">
        <v>143</v>
      </c>
      <c r="B58" t="s">
        <v>63</v>
      </c>
      <c r="C58" t="s">
        <v>71</v>
      </c>
      <c r="D58" t="s">
        <v>169</v>
      </c>
      <c r="E58" t="s">
        <v>209</v>
      </c>
      <c r="F58" s="2" t="s">
        <v>247</v>
      </c>
    </row>
    <row r="59" spans="1:6" x14ac:dyDescent="0.35">
      <c r="A59" t="s">
        <v>417</v>
      </c>
      <c r="B59" t="s">
        <v>418</v>
      </c>
      <c r="C59" t="s">
        <v>419</v>
      </c>
      <c r="D59" t="s">
        <v>169</v>
      </c>
      <c r="E59" t="s">
        <v>420</v>
      </c>
      <c r="F59" s="2" t="s">
        <v>421</v>
      </c>
    </row>
    <row r="60" spans="1:6" x14ac:dyDescent="0.35">
      <c r="A60" t="s">
        <v>196</v>
      </c>
      <c r="B60" t="s">
        <v>214</v>
      </c>
      <c r="C60" t="s">
        <v>149</v>
      </c>
      <c r="D60" t="s">
        <v>169</v>
      </c>
      <c r="E60" t="s">
        <v>209</v>
      </c>
      <c r="F60" s="2" t="s">
        <v>248</v>
      </c>
    </row>
    <row r="61" spans="1:6" x14ac:dyDescent="0.35">
      <c r="A61" t="s">
        <v>422</v>
      </c>
      <c r="B61" t="s">
        <v>423</v>
      </c>
      <c r="C61" t="s">
        <v>424</v>
      </c>
      <c r="D61" t="s">
        <v>169</v>
      </c>
      <c r="E61" t="s">
        <v>425</v>
      </c>
      <c r="F61" s="2" t="s">
        <v>426</v>
      </c>
    </row>
    <row r="62" spans="1:6" x14ac:dyDescent="0.35">
      <c r="A62" t="s">
        <v>119</v>
      </c>
      <c r="B62" t="s">
        <v>152</v>
      </c>
      <c r="C62" t="s">
        <v>60</v>
      </c>
      <c r="D62" t="s">
        <v>169</v>
      </c>
      <c r="E62" t="s">
        <v>164</v>
      </c>
      <c r="F62" s="2" t="s">
        <v>249</v>
      </c>
    </row>
    <row r="63" spans="1:6" x14ac:dyDescent="0.35">
      <c r="A63" t="s">
        <v>186</v>
      </c>
      <c r="B63" t="s">
        <v>50</v>
      </c>
      <c r="C63" t="s">
        <v>81</v>
      </c>
      <c r="D63" t="s">
        <v>169</v>
      </c>
      <c r="E63" t="s">
        <v>164</v>
      </c>
      <c r="F63" s="2" t="s">
        <v>250</v>
      </c>
    </row>
    <row r="64" spans="1:6" x14ac:dyDescent="0.35">
      <c r="A64" t="s">
        <v>427</v>
      </c>
      <c r="B64" t="s">
        <v>428</v>
      </c>
      <c r="C64" t="s">
        <v>429</v>
      </c>
      <c r="D64" t="s">
        <v>169</v>
      </c>
      <c r="E64" t="s">
        <v>430</v>
      </c>
      <c r="F64" s="2" t="s">
        <v>431</v>
      </c>
    </row>
    <row r="65" spans="1:6" x14ac:dyDescent="0.35">
      <c r="A65" t="s">
        <v>432</v>
      </c>
      <c r="B65" t="s">
        <v>433</v>
      </c>
      <c r="C65" t="s">
        <v>434</v>
      </c>
      <c r="D65" t="s">
        <v>169</v>
      </c>
      <c r="E65" t="s">
        <v>387</v>
      </c>
      <c r="F65" s="2" t="s">
        <v>435</v>
      </c>
    </row>
    <row r="66" spans="1:6" x14ac:dyDescent="0.35">
      <c r="A66" t="s">
        <v>44</v>
      </c>
      <c r="B66" t="s">
        <v>187</v>
      </c>
      <c r="C66" t="s">
        <v>37</v>
      </c>
      <c r="D66" t="s">
        <v>145</v>
      </c>
      <c r="E66" t="s">
        <v>206</v>
      </c>
      <c r="F66" s="2" t="s">
        <v>251</v>
      </c>
    </row>
    <row r="67" spans="1:6" x14ac:dyDescent="0.35">
      <c r="A67" t="s">
        <v>190</v>
      </c>
      <c r="B67" t="s">
        <v>203</v>
      </c>
      <c r="C67" t="s">
        <v>64</v>
      </c>
      <c r="D67" t="s">
        <v>169</v>
      </c>
      <c r="E67" t="s">
        <v>164</v>
      </c>
      <c r="F67" s="2" t="s">
        <v>252</v>
      </c>
    </row>
    <row r="68" spans="1:6" x14ac:dyDescent="0.35">
      <c r="A68" t="s">
        <v>436</v>
      </c>
      <c r="B68" t="s">
        <v>437</v>
      </c>
      <c r="C68" t="s">
        <v>438</v>
      </c>
      <c r="D68" t="s">
        <v>169</v>
      </c>
      <c r="E68" t="s">
        <v>319</v>
      </c>
      <c r="F68" s="2" t="s">
        <v>439</v>
      </c>
    </row>
    <row r="69" spans="1:6" x14ac:dyDescent="0.35">
      <c r="A69" t="s">
        <v>440</v>
      </c>
      <c r="B69" t="s">
        <v>441</v>
      </c>
      <c r="C69" t="s">
        <v>442</v>
      </c>
      <c r="D69" t="s">
        <v>169</v>
      </c>
      <c r="E69" t="s">
        <v>329</v>
      </c>
      <c r="F69" s="2" t="s">
        <v>443</v>
      </c>
    </row>
    <row r="70" spans="1:6" x14ac:dyDescent="0.35">
      <c r="A70" t="s">
        <v>444</v>
      </c>
      <c r="B70" t="s">
        <v>445</v>
      </c>
      <c r="C70" t="s">
        <v>446</v>
      </c>
      <c r="D70" t="s">
        <v>169</v>
      </c>
      <c r="E70" t="s">
        <v>447</v>
      </c>
      <c r="F70" s="2" t="s">
        <v>448</v>
      </c>
    </row>
    <row r="71" spans="1:6" x14ac:dyDescent="0.35">
      <c r="A71" t="s">
        <v>449</v>
      </c>
      <c r="B71" t="s">
        <v>450</v>
      </c>
      <c r="C71" t="s">
        <v>451</v>
      </c>
      <c r="D71" t="s">
        <v>169</v>
      </c>
      <c r="E71" t="s">
        <v>452</v>
      </c>
      <c r="F71" s="2" t="s">
        <v>453</v>
      </c>
    </row>
    <row r="72" spans="1:6" x14ac:dyDescent="0.35">
      <c r="A72" t="s">
        <v>454</v>
      </c>
      <c r="B72" t="s">
        <v>455</v>
      </c>
      <c r="C72" t="s">
        <v>456</v>
      </c>
      <c r="D72" t="s">
        <v>169</v>
      </c>
      <c r="E72" t="s">
        <v>457</v>
      </c>
      <c r="F72" s="2" t="s">
        <v>458</v>
      </c>
    </row>
    <row r="73" spans="1:6" x14ac:dyDescent="0.35">
      <c r="A73" t="s">
        <v>2</v>
      </c>
      <c r="B73" t="s">
        <v>215</v>
      </c>
      <c r="C73" t="s">
        <v>177</v>
      </c>
      <c r="D73" t="s">
        <v>141</v>
      </c>
      <c r="E73" t="s">
        <v>150</v>
      </c>
      <c r="F73" s="2" t="s">
        <v>253</v>
      </c>
    </row>
    <row r="74" spans="1:6" x14ac:dyDescent="0.35">
      <c r="A74" t="s">
        <v>459</v>
      </c>
      <c r="B74" t="s">
        <v>460</v>
      </c>
      <c r="C74" t="s">
        <v>461</v>
      </c>
      <c r="D74" t="s">
        <v>169</v>
      </c>
      <c r="E74" t="s">
        <v>462</v>
      </c>
      <c r="F74" s="2" t="s">
        <v>463</v>
      </c>
    </row>
    <row r="75" spans="1:6" x14ac:dyDescent="0.35">
      <c r="A75" t="s">
        <v>148</v>
      </c>
      <c r="B75" t="s">
        <v>11</v>
      </c>
      <c r="C75" t="s">
        <v>100</v>
      </c>
      <c r="D75" t="s">
        <v>199</v>
      </c>
      <c r="E75" t="s">
        <v>164</v>
      </c>
      <c r="F75" s="2" t="s">
        <v>254</v>
      </c>
    </row>
    <row r="76" spans="1:6" x14ac:dyDescent="0.35">
      <c r="A76" t="s">
        <v>464</v>
      </c>
      <c r="B76" t="s">
        <v>465</v>
      </c>
      <c r="C76" t="s">
        <v>466</v>
      </c>
      <c r="D76" t="s">
        <v>169</v>
      </c>
      <c r="E76" t="s">
        <v>292</v>
      </c>
      <c r="F76" s="2" t="s">
        <v>467</v>
      </c>
    </row>
    <row r="77" spans="1:6" x14ac:dyDescent="0.35">
      <c r="A77" t="s">
        <v>468</v>
      </c>
      <c r="B77" t="s">
        <v>469</v>
      </c>
      <c r="C77" t="s">
        <v>470</v>
      </c>
      <c r="D77" t="s">
        <v>169</v>
      </c>
      <c r="E77" t="s">
        <v>364</v>
      </c>
      <c r="F77" s="2" t="s">
        <v>471</v>
      </c>
    </row>
    <row r="78" spans="1:6" x14ac:dyDescent="0.35">
      <c r="A78" t="s">
        <v>138</v>
      </c>
      <c r="B78" t="s">
        <v>159</v>
      </c>
      <c r="C78" t="s">
        <v>59</v>
      </c>
      <c r="D78" t="s">
        <v>169</v>
      </c>
      <c r="E78" t="s">
        <v>29</v>
      </c>
      <c r="F78" s="2" t="s">
        <v>255</v>
      </c>
    </row>
    <row r="79" spans="1:6" x14ac:dyDescent="0.35">
      <c r="A79" t="s">
        <v>472</v>
      </c>
      <c r="B79" t="s">
        <v>473</v>
      </c>
      <c r="C79" t="s">
        <v>474</v>
      </c>
      <c r="D79" t="s">
        <v>169</v>
      </c>
      <c r="E79" t="s">
        <v>475</v>
      </c>
      <c r="F79" s="2" t="s">
        <v>476</v>
      </c>
    </row>
    <row r="80" spans="1:6" x14ac:dyDescent="0.35">
      <c r="A80" t="s">
        <v>477</v>
      </c>
      <c r="B80" t="s">
        <v>478</v>
      </c>
      <c r="C80" t="s">
        <v>479</v>
      </c>
      <c r="D80" t="s">
        <v>169</v>
      </c>
      <c r="E80" t="s">
        <v>480</v>
      </c>
      <c r="F80" s="2" t="s">
        <v>481</v>
      </c>
    </row>
    <row r="81" spans="1:6" x14ac:dyDescent="0.35">
      <c r="A81" t="s">
        <v>482</v>
      </c>
      <c r="B81" t="s">
        <v>483</v>
      </c>
      <c r="C81" t="s">
        <v>484</v>
      </c>
      <c r="D81" t="s">
        <v>169</v>
      </c>
      <c r="E81" t="s">
        <v>364</v>
      </c>
      <c r="F81" s="2" t="s">
        <v>485</v>
      </c>
    </row>
    <row r="82" spans="1:6" x14ac:dyDescent="0.35">
      <c r="A82" t="s">
        <v>486</v>
      </c>
      <c r="B82" t="s">
        <v>487</v>
      </c>
      <c r="C82" t="s">
        <v>488</v>
      </c>
      <c r="D82" t="s">
        <v>169</v>
      </c>
      <c r="E82" t="s">
        <v>489</v>
      </c>
      <c r="F82" s="2" t="s">
        <v>490</v>
      </c>
    </row>
    <row r="83" spans="1:6" x14ac:dyDescent="0.35">
      <c r="A83" t="s">
        <v>92</v>
      </c>
      <c r="B83" t="s">
        <v>111</v>
      </c>
      <c r="C83" t="s">
        <v>32</v>
      </c>
      <c r="D83" t="s">
        <v>169</v>
      </c>
      <c r="E83" t="s">
        <v>206</v>
      </c>
      <c r="F83" s="2" t="s">
        <v>256</v>
      </c>
    </row>
    <row r="84" spans="1:6" x14ac:dyDescent="0.35">
      <c r="A84" t="s">
        <v>491</v>
      </c>
      <c r="B84" t="s">
        <v>492</v>
      </c>
      <c r="C84" t="s">
        <v>493</v>
      </c>
      <c r="D84" t="s">
        <v>169</v>
      </c>
      <c r="E84" t="s">
        <v>494</v>
      </c>
      <c r="F84" s="2" t="s">
        <v>495</v>
      </c>
    </row>
    <row r="85" spans="1:6" x14ac:dyDescent="0.35">
      <c r="A85" t="s">
        <v>496</v>
      </c>
      <c r="B85" t="s">
        <v>497</v>
      </c>
      <c r="C85" t="s">
        <v>498</v>
      </c>
      <c r="D85" t="s">
        <v>169</v>
      </c>
      <c r="E85" t="s">
        <v>499</v>
      </c>
      <c r="F85" s="2" t="s">
        <v>500</v>
      </c>
    </row>
    <row r="86" spans="1:6" x14ac:dyDescent="0.35">
      <c r="A86" t="s">
        <v>501</v>
      </c>
      <c r="B86" t="s">
        <v>502</v>
      </c>
      <c r="C86" t="s">
        <v>503</v>
      </c>
      <c r="D86" t="s">
        <v>169</v>
      </c>
      <c r="E86" t="s">
        <v>504</v>
      </c>
      <c r="F86" s="2" t="s">
        <v>505</v>
      </c>
    </row>
    <row r="87" spans="1:6" x14ac:dyDescent="0.35">
      <c r="A87" t="s">
        <v>110</v>
      </c>
      <c r="B87" t="s">
        <v>116</v>
      </c>
      <c r="C87" t="s">
        <v>205</v>
      </c>
      <c r="D87" t="s">
        <v>169</v>
      </c>
      <c r="E87" t="s">
        <v>166</v>
      </c>
      <c r="F87" s="2" t="s">
        <v>257</v>
      </c>
    </row>
    <row r="88" spans="1:6" x14ac:dyDescent="0.35">
      <c r="A88" t="s">
        <v>506</v>
      </c>
      <c r="B88" t="s">
        <v>507</v>
      </c>
      <c r="C88" t="s">
        <v>508</v>
      </c>
      <c r="D88" t="s">
        <v>169</v>
      </c>
      <c r="E88" t="s">
        <v>319</v>
      </c>
      <c r="F88" s="2" t="s">
        <v>509</v>
      </c>
    </row>
    <row r="89" spans="1:6" x14ac:dyDescent="0.35">
      <c r="A89" t="s">
        <v>3</v>
      </c>
      <c r="B89" t="s">
        <v>27</v>
      </c>
      <c r="C89" t="s">
        <v>175</v>
      </c>
      <c r="D89" t="s">
        <v>62</v>
      </c>
      <c r="E89" t="s">
        <v>144</v>
      </c>
      <c r="F89" s="2" t="s">
        <v>258</v>
      </c>
    </row>
    <row r="90" spans="1:6" x14ac:dyDescent="0.35">
      <c r="A90" t="s">
        <v>510</v>
      </c>
      <c r="B90" t="s">
        <v>511</v>
      </c>
      <c r="C90" t="s">
        <v>512</v>
      </c>
      <c r="D90" t="s">
        <v>169</v>
      </c>
      <c r="E90" t="s">
        <v>513</v>
      </c>
      <c r="F90" s="2" t="s">
        <v>514</v>
      </c>
    </row>
    <row r="91" spans="1:6" x14ac:dyDescent="0.35">
      <c r="A91" t="s">
        <v>515</v>
      </c>
      <c r="B91" t="s">
        <v>516</v>
      </c>
      <c r="C91" t="s">
        <v>517</v>
      </c>
      <c r="D91" t="s">
        <v>169</v>
      </c>
      <c r="E91" t="s">
        <v>518</v>
      </c>
      <c r="F91" s="2" t="s">
        <v>519</v>
      </c>
    </row>
    <row r="92" spans="1:6" x14ac:dyDescent="0.35">
      <c r="A92" t="s">
        <v>520</v>
      </c>
      <c r="B92" t="s">
        <v>521</v>
      </c>
      <c r="C92" t="s">
        <v>522</v>
      </c>
      <c r="D92" t="s">
        <v>169</v>
      </c>
      <c r="E92" t="s">
        <v>364</v>
      </c>
      <c r="F92" s="2" t="s">
        <v>523</v>
      </c>
    </row>
    <row r="93" spans="1:6" x14ac:dyDescent="0.35">
      <c r="A93" t="s">
        <v>524</v>
      </c>
      <c r="B93" t="s">
        <v>525</v>
      </c>
      <c r="C93" t="s">
        <v>177</v>
      </c>
      <c r="D93" t="s">
        <v>169</v>
      </c>
      <c r="E93" t="s">
        <v>526</v>
      </c>
      <c r="F93" s="2" t="s">
        <v>527</v>
      </c>
    </row>
    <row r="94" spans="1:6" x14ac:dyDescent="0.35">
      <c r="A94" t="s">
        <v>98</v>
      </c>
      <c r="B94" t="s">
        <v>204</v>
      </c>
      <c r="C94" t="s">
        <v>33</v>
      </c>
      <c r="D94" t="s">
        <v>169</v>
      </c>
      <c r="E94" t="s">
        <v>164</v>
      </c>
      <c r="F94" s="2" t="s">
        <v>259</v>
      </c>
    </row>
    <row r="95" spans="1:6" x14ac:dyDescent="0.35">
      <c r="A95" t="s">
        <v>0</v>
      </c>
      <c r="B95" t="s">
        <v>57</v>
      </c>
      <c r="C95" t="s">
        <v>42</v>
      </c>
      <c r="D95" t="s">
        <v>169</v>
      </c>
      <c r="E95" t="s">
        <v>164</v>
      </c>
      <c r="F95" s="2" t="s">
        <v>260</v>
      </c>
    </row>
    <row r="96" spans="1:6" x14ac:dyDescent="0.35">
      <c r="A96" t="s">
        <v>528</v>
      </c>
      <c r="B96" t="s">
        <v>529</v>
      </c>
      <c r="C96" t="s">
        <v>529</v>
      </c>
      <c r="D96" t="s">
        <v>169</v>
      </c>
      <c r="E96" t="s">
        <v>518</v>
      </c>
      <c r="F96" s="2" t="s">
        <v>530</v>
      </c>
    </row>
    <row r="97" spans="1:6" x14ac:dyDescent="0.35">
      <c r="A97" t="s">
        <v>531</v>
      </c>
      <c r="B97" t="s">
        <v>532</v>
      </c>
      <c r="C97" t="s">
        <v>533</v>
      </c>
      <c r="D97" t="s">
        <v>169</v>
      </c>
      <c r="E97" t="s">
        <v>534</v>
      </c>
      <c r="F97" s="2" t="s">
        <v>535</v>
      </c>
    </row>
    <row r="98" spans="1:6" x14ac:dyDescent="0.35">
      <c r="A98" t="s">
        <v>160</v>
      </c>
      <c r="B98" t="s">
        <v>101</v>
      </c>
      <c r="C98" t="s">
        <v>178</v>
      </c>
      <c r="D98" t="s">
        <v>169</v>
      </c>
      <c r="E98" t="s">
        <v>117</v>
      </c>
      <c r="F98" s="2" t="s">
        <v>261</v>
      </c>
    </row>
    <row r="99" spans="1:6" x14ac:dyDescent="0.35">
      <c r="A99" t="s">
        <v>536</v>
      </c>
      <c r="B99" t="s">
        <v>537</v>
      </c>
      <c r="C99" t="s">
        <v>538</v>
      </c>
      <c r="D99" t="s">
        <v>169</v>
      </c>
      <c r="E99" t="s">
        <v>319</v>
      </c>
      <c r="F99" s="2" t="s">
        <v>539</v>
      </c>
    </row>
    <row r="100" spans="1:6" x14ac:dyDescent="0.35">
      <c r="A100" t="s">
        <v>113</v>
      </c>
      <c r="B100" t="s">
        <v>10</v>
      </c>
      <c r="C100" t="s">
        <v>177</v>
      </c>
      <c r="D100" t="s">
        <v>169</v>
      </c>
      <c r="E100" t="s">
        <v>164</v>
      </c>
      <c r="F100" s="2" t="s">
        <v>262</v>
      </c>
    </row>
    <row r="101" spans="1:6" x14ac:dyDescent="0.35">
      <c r="A101" t="s">
        <v>54</v>
      </c>
      <c r="B101" t="s">
        <v>51</v>
      </c>
      <c r="C101" t="s">
        <v>191</v>
      </c>
      <c r="D101" t="s">
        <v>169</v>
      </c>
      <c r="E101" t="s">
        <v>164</v>
      </c>
      <c r="F101" s="2" t="s">
        <v>263</v>
      </c>
    </row>
    <row r="102" spans="1:6" x14ac:dyDescent="0.35">
      <c r="A102" t="s">
        <v>540</v>
      </c>
      <c r="B102" t="s">
        <v>541</v>
      </c>
      <c r="C102" t="s">
        <v>542</v>
      </c>
      <c r="D102" t="s">
        <v>169</v>
      </c>
      <c r="E102" t="s">
        <v>364</v>
      </c>
      <c r="F102" s="2" t="s">
        <v>543</v>
      </c>
    </row>
    <row r="103" spans="1:6" x14ac:dyDescent="0.35">
      <c r="A103" t="s">
        <v>172</v>
      </c>
      <c r="B103" t="s">
        <v>85</v>
      </c>
      <c r="C103" t="s">
        <v>128</v>
      </c>
      <c r="D103" t="s">
        <v>169</v>
      </c>
      <c r="E103" t="s">
        <v>164</v>
      </c>
      <c r="F103" s="2" t="s">
        <v>264</v>
      </c>
    </row>
    <row r="104" spans="1:6" x14ac:dyDescent="0.35">
      <c r="A104" t="s">
        <v>41</v>
      </c>
      <c r="B104" t="s">
        <v>56</v>
      </c>
      <c r="C104" t="s">
        <v>53</v>
      </c>
      <c r="D104" t="s">
        <v>169</v>
      </c>
      <c r="E104" t="s">
        <v>209</v>
      </c>
      <c r="F104" s="2" t="s">
        <v>265</v>
      </c>
    </row>
    <row r="105" spans="1:6" x14ac:dyDescent="0.35">
      <c r="A105" t="s">
        <v>176</v>
      </c>
      <c r="B105" t="s">
        <v>19</v>
      </c>
      <c r="C105" t="s">
        <v>121</v>
      </c>
      <c r="D105" t="s">
        <v>169</v>
      </c>
      <c r="E105" t="s">
        <v>206</v>
      </c>
      <c r="F105" s="2" t="s">
        <v>266</v>
      </c>
    </row>
    <row r="106" spans="1:6" x14ac:dyDescent="0.35">
      <c r="A106" t="s">
        <v>181</v>
      </c>
      <c r="B106" t="s">
        <v>192</v>
      </c>
      <c r="C106" t="s">
        <v>151</v>
      </c>
      <c r="D106" t="s">
        <v>66</v>
      </c>
      <c r="E106" t="s">
        <v>173</v>
      </c>
      <c r="F106" s="2" t="s">
        <v>267</v>
      </c>
    </row>
    <row r="107" spans="1:6" x14ac:dyDescent="0.35">
      <c r="A107" t="s">
        <v>163</v>
      </c>
      <c r="B107" t="s">
        <v>139</v>
      </c>
      <c r="C107" t="s">
        <v>45</v>
      </c>
      <c r="D107" t="s">
        <v>66</v>
      </c>
      <c r="E107" t="s">
        <v>165</v>
      </c>
      <c r="F107" s="2" t="s">
        <v>268</v>
      </c>
    </row>
    <row r="108" spans="1:6" x14ac:dyDescent="0.35">
      <c r="A108" t="s">
        <v>93</v>
      </c>
      <c r="B108" t="s">
        <v>136</v>
      </c>
      <c r="C108" t="s">
        <v>151</v>
      </c>
      <c r="D108" t="s">
        <v>169</v>
      </c>
      <c r="E108" t="s">
        <v>131</v>
      </c>
      <c r="F108" s="2" t="s">
        <v>269</v>
      </c>
    </row>
    <row r="109" spans="1:6" x14ac:dyDescent="0.35">
      <c r="A109" t="s">
        <v>130</v>
      </c>
      <c r="B109" t="s">
        <v>78</v>
      </c>
      <c r="C109" t="s">
        <v>151</v>
      </c>
      <c r="D109" t="s">
        <v>66</v>
      </c>
      <c r="E109" t="s">
        <v>125</v>
      </c>
      <c r="F109" s="2" t="s">
        <v>270</v>
      </c>
    </row>
    <row r="110" spans="1:6" x14ac:dyDescent="0.35">
      <c r="A110" t="s">
        <v>544</v>
      </c>
      <c r="B110" t="s">
        <v>545</v>
      </c>
      <c r="C110" t="s">
        <v>177</v>
      </c>
      <c r="D110" t="s">
        <v>169</v>
      </c>
      <c r="E110" t="s">
        <v>546</v>
      </c>
      <c r="F110" s="2" t="s">
        <v>547</v>
      </c>
    </row>
    <row r="111" spans="1:6" x14ac:dyDescent="0.35">
      <c r="A111" t="s">
        <v>208</v>
      </c>
      <c r="B111" t="s">
        <v>26</v>
      </c>
      <c r="C111" t="s">
        <v>23</v>
      </c>
      <c r="D111" t="s">
        <v>169</v>
      </c>
      <c r="E111" t="s">
        <v>144</v>
      </c>
      <c r="F111" s="2" t="s">
        <v>271</v>
      </c>
    </row>
    <row r="112" spans="1:6" x14ac:dyDescent="0.35">
      <c r="A112" t="s">
        <v>99</v>
      </c>
      <c r="B112" t="s">
        <v>124</v>
      </c>
      <c r="C112" t="s">
        <v>177</v>
      </c>
      <c r="D112" t="s">
        <v>169</v>
      </c>
      <c r="E112" t="s">
        <v>164</v>
      </c>
      <c r="F112" s="2" t="s">
        <v>272</v>
      </c>
    </row>
    <row r="113" spans="1:6" x14ac:dyDescent="0.35">
      <c r="A113" t="s">
        <v>142</v>
      </c>
      <c r="B113" t="s">
        <v>38</v>
      </c>
      <c r="C113" t="s">
        <v>4</v>
      </c>
      <c r="D113" t="s">
        <v>169</v>
      </c>
      <c r="E113" t="s">
        <v>206</v>
      </c>
      <c r="F113" s="2" t="s">
        <v>273</v>
      </c>
    </row>
    <row r="114" spans="1:6" x14ac:dyDescent="0.35">
      <c r="A114" t="s">
        <v>84</v>
      </c>
      <c r="B114" t="s">
        <v>70</v>
      </c>
      <c r="C114" t="s">
        <v>177</v>
      </c>
      <c r="D114" t="s">
        <v>169</v>
      </c>
      <c r="E114" t="s">
        <v>206</v>
      </c>
      <c r="F114" s="2" t="s">
        <v>274</v>
      </c>
    </row>
    <row r="115" spans="1:6" x14ac:dyDescent="0.35">
      <c r="A115" t="s">
        <v>194</v>
      </c>
      <c r="B115" t="s">
        <v>72</v>
      </c>
      <c r="C115" t="s">
        <v>162</v>
      </c>
      <c r="D115" t="s">
        <v>169</v>
      </c>
      <c r="E115" t="s">
        <v>206</v>
      </c>
      <c r="F115" s="2" t="s">
        <v>275</v>
      </c>
    </row>
    <row r="116" spans="1:6" x14ac:dyDescent="0.35">
      <c r="A116" t="s">
        <v>69</v>
      </c>
      <c r="B116" t="s">
        <v>12</v>
      </c>
      <c r="C116" t="s">
        <v>179</v>
      </c>
      <c r="D116" t="s">
        <v>169</v>
      </c>
      <c r="E116" t="s">
        <v>164</v>
      </c>
      <c r="F116" s="2" t="s">
        <v>276</v>
      </c>
    </row>
    <row r="117" spans="1:6" x14ac:dyDescent="0.35">
      <c r="A117" t="s">
        <v>548</v>
      </c>
      <c r="B117" t="s">
        <v>549</v>
      </c>
      <c r="C117" t="s">
        <v>550</v>
      </c>
      <c r="D117" t="s">
        <v>169</v>
      </c>
      <c r="E117" t="s">
        <v>551</v>
      </c>
      <c r="F117" s="2" t="s">
        <v>552</v>
      </c>
    </row>
    <row r="118" spans="1:6" x14ac:dyDescent="0.35">
      <c r="A118" t="s">
        <v>184</v>
      </c>
      <c r="B118" t="s">
        <v>132</v>
      </c>
      <c r="C118" t="s">
        <v>189</v>
      </c>
      <c r="D118" t="s">
        <v>169</v>
      </c>
      <c r="E118" t="s">
        <v>164</v>
      </c>
      <c r="F118" s="2" t="s">
        <v>277</v>
      </c>
    </row>
    <row r="119" spans="1:6" x14ac:dyDescent="0.35">
      <c r="A119" t="s">
        <v>16</v>
      </c>
      <c r="B119" t="s">
        <v>7</v>
      </c>
      <c r="C119" t="s">
        <v>177</v>
      </c>
      <c r="D119" t="s">
        <v>169</v>
      </c>
      <c r="E119" t="s">
        <v>164</v>
      </c>
      <c r="F119" s="2" t="s">
        <v>278</v>
      </c>
    </row>
    <row r="120" spans="1:6" x14ac:dyDescent="0.35">
      <c r="A120" t="s">
        <v>161</v>
      </c>
      <c r="B120" t="s">
        <v>207</v>
      </c>
      <c r="C120" t="s">
        <v>188</v>
      </c>
      <c r="D120" t="s">
        <v>169</v>
      </c>
      <c r="E120" t="s">
        <v>39</v>
      </c>
      <c r="F120" s="2" t="s">
        <v>279</v>
      </c>
    </row>
    <row r="121" spans="1:6" x14ac:dyDescent="0.35">
      <c r="A121" t="s">
        <v>553</v>
      </c>
      <c r="B121" t="s">
        <v>554</v>
      </c>
      <c r="C121" t="s">
        <v>555</v>
      </c>
      <c r="D121" t="s">
        <v>169</v>
      </c>
      <c r="E121" t="s">
        <v>556</v>
      </c>
      <c r="F121" s="2" t="s">
        <v>557</v>
      </c>
    </row>
    <row r="122" spans="1:6" x14ac:dyDescent="0.35">
      <c r="A122" t="s">
        <v>83</v>
      </c>
      <c r="B122" t="s">
        <v>108</v>
      </c>
      <c r="C122" t="s">
        <v>102</v>
      </c>
      <c r="D122" t="s">
        <v>199</v>
      </c>
      <c r="E122" t="s">
        <v>206</v>
      </c>
      <c r="F122" s="2" t="s">
        <v>280</v>
      </c>
    </row>
    <row r="123" spans="1:6" x14ac:dyDescent="0.35">
      <c r="A123" t="s">
        <v>558</v>
      </c>
      <c r="B123" t="s">
        <v>559</v>
      </c>
      <c r="C123" t="s">
        <v>560</v>
      </c>
      <c r="D123" t="s">
        <v>169</v>
      </c>
      <c r="E123" t="s">
        <v>561</v>
      </c>
      <c r="F123" s="2" t="s">
        <v>562</v>
      </c>
    </row>
    <row r="124" spans="1:6" x14ac:dyDescent="0.35">
      <c r="A124" t="s">
        <v>168</v>
      </c>
      <c r="B124" t="s">
        <v>46</v>
      </c>
      <c r="C124" t="s">
        <v>154</v>
      </c>
      <c r="D124" t="s">
        <v>169</v>
      </c>
      <c r="E124" t="s">
        <v>134</v>
      </c>
      <c r="F124" s="2" t="s">
        <v>281</v>
      </c>
    </row>
    <row r="125" spans="1:6" x14ac:dyDescent="0.35">
      <c r="A125" t="s">
        <v>13</v>
      </c>
      <c r="B125" t="s">
        <v>48</v>
      </c>
      <c r="C125" t="s">
        <v>154</v>
      </c>
      <c r="D125" t="s">
        <v>169</v>
      </c>
      <c r="E125" t="s">
        <v>134</v>
      </c>
      <c r="F125" s="2" t="s">
        <v>282</v>
      </c>
    </row>
  </sheetData>
  <autoFilter ref="A1:L125" xr:uid="{90699934-AF97-4F70-835A-2EDA0A850B2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DF59-4298-4E5E-80C1-2A5FEFC8C704}">
  <dimension ref="A1:B4"/>
  <sheetViews>
    <sheetView workbookViewId="0">
      <selection activeCell="A20" sqref="A20"/>
    </sheetView>
  </sheetViews>
  <sheetFormatPr defaultColWidth="9.1796875" defaultRowHeight="14.5" x14ac:dyDescent="0.35"/>
  <cols>
    <col min="1" max="1" width="123.81640625" bestFit="1" customWidth="1"/>
    <col min="2" max="2" width="76.54296875" bestFit="1" customWidth="1"/>
  </cols>
  <sheetData>
    <row r="1" spans="1:2" x14ac:dyDescent="0.35">
      <c r="A1" s="1" t="s">
        <v>563</v>
      </c>
      <c r="B1" s="1" t="s">
        <v>202</v>
      </c>
    </row>
    <row r="2" spans="1:2" x14ac:dyDescent="0.35">
      <c r="A2" t="s">
        <v>564</v>
      </c>
      <c r="B2" s="2" t="str">
        <f>HYPERLINK("http://ovidsp.ovid.com/ovidweb.cgi?T=JS&amp;NEWS=n&amp;CSC=Y&amp;PAGE=main&amp;D=mesz","http://ovidsp.ovid.com/ovidweb.cgi?T=JS&amp;NEWS=n&amp;CSC=Y&amp;PAGE=main&amp;D=mesz")</f>
        <v>http://ovidsp.ovid.com/ovidweb.cgi?T=JS&amp;NEWS=n&amp;CSC=Y&amp;PAGE=main&amp;D=mesz</v>
      </c>
    </row>
    <row r="3" spans="1:2" x14ac:dyDescent="0.35">
      <c r="A3" t="s">
        <v>565</v>
      </c>
      <c r="B3" s="2" t="str">
        <f>HYPERLINK("http://ovidsp.ovid.com/ovidweb.cgi?T=JS&amp;NEWS=n&amp;CSC=Y&amp;PAGE=main&amp;D=ppez","http://ovidsp.ovid.com/ovidweb.cgi?T=JS&amp;NEWS=n&amp;CSC=Y&amp;PAGE=main&amp;D=ppez")</f>
        <v>http://ovidsp.ovid.com/ovidweb.cgi?T=JS&amp;NEWS=n&amp;CSC=Y&amp;PAGE=main&amp;D=ppez</v>
      </c>
    </row>
    <row r="4" spans="1:2" x14ac:dyDescent="0.35">
      <c r="A4" t="s">
        <v>566</v>
      </c>
      <c r="B4" s="2" t="str">
        <f>HYPERLINK("http://ovidsp.ovid.com/ovidweb.cgi?T=JS&amp;NEWS=n&amp;CSC=Y&amp;PAGE=main&amp;D=ppmc","http://ovidsp.ovid.com/ovidweb.cgi?T=JS&amp;NEWS=n&amp;CSC=Y&amp;PAGE=main&amp;D=ppmc")</f>
        <v>http://ovidsp.ovid.com/ovidweb.cgi?T=JS&amp;NEWS=n&amp;CSC=Y&amp;PAGE=main&amp;D=ppmc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425D-3D2C-447C-9BFF-6E8EA3956F1B}">
  <dimension ref="A1:B3"/>
  <sheetViews>
    <sheetView workbookViewId="0">
      <selection activeCell="B16" sqref="B16"/>
    </sheetView>
  </sheetViews>
  <sheetFormatPr defaultColWidth="9.1796875" defaultRowHeight="14.5" x14ac:dyDescent="0.35"/>
  <cols>
    <col min="1" max="1" width="40.7265625" customWidth="1"/>
    <col min="2" max="2" width="76.90625" customWidth="1"/>
  </cols>
  <sheetData>
    <row r="1" spans="1:2" x14ac:dyDescent="0.35">
      <c r="A1" s="1" t="s">
        <v>567</v>
      </c>
      <c r="B1" s="1" t="s">
        <v>202</v>
      </c>
    </row>
    <row r="2" spans="1:2" x14ac:dyDescent="0.35">
      <c r="A2" t="s">
        <v>568</v>
      </c>
      <c r="B2" s="2" t="str">
        <f>HYPERLINK("http://ovidsp.ovid.com/ovidweb.cgi?T=JS&amp;NEWS=n&amp;CSC=Y&amp;PAGE=browse&amp;D=yrovft","http://ovidsp.ovid.com/ovidweb.cgi?T=JS&amp;NEWS=n&amp;CSC=Y&amp;PAGE=browse&amp;D=yrovft")</f>
        <v>http://ovidsp.ovid.com/ovidweb.cgi?T=JS&amp;NEWS=n&amp;CSC=Y&amp;PAGE=browse&amp;D=yrovft</v>
      </c>
    </row>
    <row r="3" spans="1:2" x14ac:dyDescent="0.35">
      <c r="A3" t="s">
        <v>569</v>
      </c>
      <c r="B3" s="2" t="str">
        <f>HYPERLINK("http://ovidsp.ovid.com/ovidweb.cgi?T=JS&amp;NEWS=n&amp;PAGE=main&amp;D=yrovft","http://ovidsp.ovid.com/ovidweb.cgi?T=JS&amp;NEWS=n&amp;PAGE=main&amp;D=yrovft")</f>
        <v>http://ovidsp.ovid.com/ovidweb.cgi?T=JS&amp;NEWS=n&amp;PAGE=main&amp;D=yrovft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67"/>
  <sheetViews>
    <sheetView zoomScaleNormal="100" workbookViewId="0">
      <pane ySplit="1" topLeftCell="A2" activePane="bottomLeft" state="frozen"/>
      <selection pane="bottomLeft" sqref="A1:XFD1048576"/>
    </sheetView>
  </sheetViews>
  <sheetFormatPr defaultColWidth="9.1796875" defaultRowHeight="14.5" x14ac:dyDescent="0.35"/>
  <cols>
    <col min="1" max="1" width="64.453125" bestFit="1" customWidth="1"/>
    <col min="2" max="3" width="14.7265625" customWidth="1"/>
    <col min="4" max="4" width="44.7265625" customWidth="1"/>
    <col min="5" max="5" width="33.81640625" bestFit="1" customWidth="1"/>
    <col min="6" max="6" width="64.7265625" customWidth="1"/>
  </cols>
  <sheetData>
    <row r="1" spans="1:6" x14ac:dyDescent="0.35">
      <c r="A1" s="1" t="s">
        <v>109</v>
      </c>
      <c r="B1" s="1" t="s">
        <v>180</v>
      </c>
      <c r="C1" s="1" t="s">
        <v>65</v>
      </c>
      <c r="D1" s="1" t="s">
        <v>115</v>
      </c>
      <c r="E1" s="1" t="s">
        <v>55</v>
      </c>
      <c r="F1" s="1" t="s">
        <v>202</v>
      </c>
    </row>
    <row r="2" spans="1:6" x14ac:dyDescent="0.35">
      <c r="A2" t="s">
        <v>61</v>
      </c>
      <c r="B2" t="s">
        <v>213</v>
      </c>
      <c r="C2" t="s">
        <v>135</v>
      </c>
      <c r="D2" t="s">
        <v>169</v>
      </c>
      <c r="E2" t="s">
        <v>182</v>
      </c>
      <c r="F2" s="2" t="str">
        <f>HYPERLINK("http://ovidsp.ovid.com/ovidweb.cgi?T=JS&amp;NEWS=n&amp;CSC=Y&amp;PAGE=toc&amp;D=yrovft&amp;AN=01720097-000000000-00000","http://ovidsp.ovid.com/ovidweb.cgi?T=JS&amp;NEWS=n&amp;CSC=Y&amp;PAGE=toc&amp;D=yrovft&amp;AN=01720097-000000000-00000")</f>
        <v>http://ovidsp.ovid.com/ovidweb.cgi?T=JS&amp;NEWS=n&amp;CSC=Y&amp;PAGE=toc&amp;D=yrovft&amp;AN=01720097-000000000-00000</v>
      </c>
    </row>
    <row r="3" spans="1:6" x14ac:dyDescent="0.35">
      <c r="A3" t="s">
        <v>58</v>
      </c>
      <c r="B3" t="s">
        <v>135</v>
      </c>
      <c r="C3" t="s">
        <v>135</v>
      </c>
      <c r="D3" t="s">
        <v>169</v>
      </c>
      <c r="E3" t="s">
        <v>87</v>
      </c>
      <c r="F3" s="2" t="str">
        <f>HYPERLINK("http://ovidsp.ovid.com/ovidweb.cgi?T=JS&amp;NEWS=n&amp;CSC=Y&amp;PAGE=toc&amp;D=yrovft&amp;AN=02054229-000000000-00000","http://ovidsp.ovid.com/ovidweb.cgi?T=JS&amp;NEWS=n&amp;CSC=Y&amp;PAGE=toc&amp;D=yrovft&amp;AN=02054229-000000000-00000")</f>
        <v>http://ovidsp.ovid.com/ovidweb.cgi?T=JS&amp;NEWS=n&amp;CSC=Y&amp;PAGE=toc&amp;D=yrovft&amp;AN=02054229-000000000-00000</v>
      </c>
    </row>
    <row r="4" spans="1:6" x14ac:dyDescent="0.35">
      <c r="A4" t="s">
        <v>20</v>
      </c>
      <c r="B4" t="s">
        <v>105</v>
      </c>
      <c r="C4" t="s">
        <v>177</v>
      </c>
      <c r="D4" t="s">
        <v>169</v>
      </c>
      <c r="E4" t="s">
        <v>209</v>
      </c>
      <c r="F4" s="2" t="str">
        <f>HYPERLINK("http://ovidsp.ovid.com/ovidweb.cgi?T=JS&amp;NEWS=n&amp;CSC=Y&amp;PAGE=toc&amp;D=yrovft&amp;AN=00012995-000000000-00000","http://ovidsp.ovid.com/ovidweb.cgi?T=JS&amp;NEWS=n&amp;CSC=Y&amp;PAGE=toc&amp;D=yrovft&amp;AN=00012995-000000000-00000")</f>
        <v>http://ovidsp.ovid.com/ovidweb.cgi?T=JS&amp;NEWS=n&amp;CSC=Y&amp;PAGE=toc&amp;D=yrovft&amp;AN=00012995-000000000-00000</v>
      </c>
    </row>
    <row r="5" spans="1:6" x14ac:dyDescent="0.35">
      <c r="A5" t="s">
        <v>47</v>
      </c>
      <c r="B5" t="s">
        <v>9</v>
      </c>
      <c r="C5" t="s">
        <v>133</v>
      </c>
      <c r="D5" t="s">
        <v>169</v>
      </c>
      <c r="E5" t="s">
        <v>24</v>
      </c>
      <c r="F5" s="2" t="str">
        <f>HYPERLINK("http://ovidsp.ovid.com/ovidweb.cgi?T=JS&amp;NEWS=n&amp;CSC=Y&amp;PAGE=toc&amp;D=yrovft&amp;AN=00002030-000000000-00000","http://ovidsp.ovid.com/ovidweb.cgi?T=JS&amp;NEWS=n&amp;CSC=Y&amp;PAGE=toc&amp;D=yrovft&amp;AN=00002030-000000000-00000")</f>
        <v>http://ovidsp.ovid.com/ovidweb.cgi?T=JS&amp;NEWS=n&amp;CSC=Y&amp;PAGE=toc&amp;D=yrovft&amp;AN=00002030-000000000-00000</v>
      </c>
    </row>
    <row r="6" spans="1:6" x14ac:dyDescent="0.35">
      <c r="A6" t="s">
        <v>95</v>
      </c>
      <c r="B6" t="s">
        <v>91</v>
      </c>
      <c r="C6" t="s">
        <v>34</v>
      </c>
      <c r="D6" t="s">
        <v>169</v>
      </c>
      <c r="E6" t="s">
        <v>209</v>
      </c>
      <c r="F6" s="2" t="str">
        <f>HYPERLINK("http://ovidsp.ovid.com/ovidweb.cgi?T=JS&amp;NEWS=n&amp;CSC=Y&amp;PAGE=toc&amp;D=yrovft&amp;AN=00000421-000000000-00000","http://ovidsp.ovid.com/ovidweb.cgi?T=JS&amp;NEWS=n&amp;CSC=Y&amp;PAGE=toc&amp;D=yrovft&amp;AN=00000421-000000000-00000")</f>
        <v>http://ovidsp.ovid.com/ovidweb.cgi?T=JS&amp;NEWS=n&amp;CSC=Y&amp;PAGE=toc&amp;D=yrovft&amp;AN=00000421-000000000-00000</v>
      </c>
    </row>
    <row r="7" spans="1:6" x14ac:dyDescent="0.35">
      <c r="A7" t="s">
        <v>67</v>
      </c>
      <c r="B7" t="s">
        <v>158</v>
      </c>
      <c r="C7" t="s">
        <v>90</v>
      </c>
      <c r="D7" t="s">
        <v>169</v>
      </c>
      <c r="E7" t="s">
        <v>206</v>
      </c>
      <c r="F7" s="2" t="str">
        <f>HYPERLINK("http://ovidsp.ovid.com/ovidweb.cgi?T=JS&amp;NEWS=n&amp;CSC=Y&amp;PAGE=toc&amp;D=yrovft&amp;AN=00000434-000000000-00000","http://ovidsp.ovid.com/ovidweb.cgi?T=JS&amp;NEWS=n&amp;CSC=Y&amp;PAGE=toc&amp;D=yrovft&amp;AN=00000434-000000000-00000")</f>
        <v>http://ovidsp.ovid.com/ovidweb.cgi?T=JS&amp;NEWS=n&amp;CSC=Y&amp;PAGE=toc&amp;D=yrovft&amp;AN=00000434-000000000-00000</v>
      </c>
    </row>
    <row r="8" spans="1:6" x14ac:dyDescent="0.35">
      <c r="A8" t="s">
        <v>88</v>
      </c>
      <c r="B8" t="s">
        <v>103</v>
      </c>
      <c r="C8" t="s">
        <v>17</v>
      </c>
      <c r="D8" t="s">
        <v>112</v>
      </c>
      <c r="E8" t="s">
        <v>164</v>
      </c>
      <c r="F8" s="2" t="str">
        <f>HYPERLINK("http://ovidsp.ovid.com/ovidweb.cgi?T=JS&amp;NEWS=n&amp;CSC=Y&amp;PAGE=toc&amp;D=yrovft&amp;AN=00000539-000000000-00000","http://ovidsp.ovid.com/ovidweb.cgi?T=JS&amp;NEWS=n&amp;CSC=Y&amp;PAGE=toc&amp;D=yrovft&amp;AN=00000539-000000000-00000")</f>
        <v>http://ovidsp.ovid.com/ovidweb.cgi?T=JS&amp;NEWS=n&amp;CSC=Y&amp;PAGE=toc&amp;D=yrovft&amp;AN=00000539-000000000-00000</v>
      </c>
    </row>
    <row r="9" spans="1:6" x14ac:dyDescent="0.35">
      <c r="A9" t="s">
        <v>197</v>
      </c>
      <c r="B9" t="s">
        <v>171</v>
      </c>
      <c r="C9" t="s">
        <v>107</v>
      </c>
      <c r="D9" t="s">
        <v>169</v>
      </c>
      <c r="E9" t="s">
        <v>134</v>
      </c>
      <c r="F9" s="2" t="str">
        <f>HYPERLINK("http://ovidsp.ovid.com/ovidweb.cgi?T=JS&amp;NEWS=n&amp;CSC=Y&amp;PAGE=toc&amp;D=yrovft&amp;AN=00000542-000000000-00000","http://ovidsp.ovid.com/ovidweb.cgi?T=JS&amp;NEWS=n&amp;CSC=Y&amp;PAGE=toc&amp;D=yrovft&amp;AN=00000542-000000000-00000")</f>
        <v>http://ovidsp.ovid.com/ovidweb.cgi?T=JS&amp;NEWS=n&amp;CSC=Y&amp;PAGE=toc&amp;D=yrovft&amp;AN=00000542-000000000-00000</v>
      </c>
    </row>
    <row r="10" spans="1:6" x14ac:dyDescent="0.35">
      <c r="A10" t="s">
        <v>210</v>
      </c>
      <c r="B10" t="s">
        <v>97</v>
      </c>
      <c r="C10" t="s">
        <v>74</v>
      </c>
      <c r="D10" t="s">
        <v>169</v>
      </c>
      <c r="E10" t="s">
        <v>134</v>
      </c>
      <c r="F10" s="2" t="str">
        <f>HYPERLINK("http://ovidsp.ovid.com/ovidweb.cgi?T=JS&amp;NEWS=n&amp;CSC=Y&amp;PAGE=toc&amp;D=yrovft&amp;AN=00000658-000000000-00000","http://ovidsp.ovid.com/ovidweb.cgi?T=JS&amp;NEWS=n&amp;CSC=Y&amp;PAGE=toc&amp;D=yrovft&amp;AN=00000658-000000000-00000")</f>
        <v>http://ovidsp.ovid.com/ovidweb.cgi?T=JS&amp;NEWS=n&amp;CSC=Y&amp;PAGE=toc&amp;D=yrovft&amp;AN=00000658-000000000-00000</v>
      </c>
    </row>
    <row r="11" spans="1:6" x14ac:dyDescent="0.35">
      <c r="A11" t="s">
        <v>147</v>
      </c>
      <c r="B11" t="s">
        <v>120</v>
      </c>
      <c r="C11" t="s">
        <v>212</v>
      </c>
      <c r="D11" t="s">
        <v>169</v>
      </c>
      <c r="E11" t="s">
        <v>150</v>
      </c>
      <c r="F11" s="2" t="str">
        <f>HYPERLINK("http://ovidsp.ovid.com/ovidweb.cgi?T=JS&amp;NEWS=n&amp;CSC=Y&amp;PAGE=toc&amp;D=yrovft&amp;AN=00002480-000000000-00000","http://ovidsp.ovid.com/ovidweb.cgi?T=JS&amp;NEWS=n&amp;CSC=Y&amp;PAGE=toc&amp;D=yrovft&amp;AN=00002480-000000000-00000")</f>
        <v>http://ovidsp.ovid.com/ovidweb.cgi?T=JS&amp;NEWS=n&amp;CSC=Y&amp;PAGE=toc&amp;D=yrovft&amp;AN=00002480-000000000-00000</v>
      </c>
    </row>
    <row r="12" spans="1:6" x14ac:dyDescent="0.35">
      <c r="A12" t="s">
        <v>36</v>
      </c>
      <c r="B12" t="s">
        <v>49</v>
      </c>
      <c r="C12" t="s">
        <v>82</v>
      </c>
      <c r="D12" t="s">
        <v>199</v>
      </c>
      <c r="E12" t="s">
        <v>155</v>
      </c>
      <c r="F12" s="2" t="str">
        <f>HYPERLINK("http://ovidsp.ovid.com/ovidweb.cgi?T=JS&amp;NEWS=n&amp;CSC=Y&amp;PAGE=toc&amp;D=yrovft&amp;AN=00003017-000000000-00000","http://ovidsp.ovid.com/ovidweb.cgi?T=JS&amp;NEWS=n&amp;CSC=Y&amp;PAGE=toc&amp;D=yrovft&amp;AN=00003017-000000000-00000")</f>
        <v>http://ovidsp.ovid.com/ovidweb.cgi?T=JS&amp;NEWS=n&amp;CSC=Y&amp;PAGE=toc&amp;D=yrovft&amp;AN=00003017-000000000-00000</v>
      </c>
    </row>
    <row r="13" spans="1:6" x14ac:dyDescent="0.35">
      <c r="A13" t="s">
        <v>185</v>
      </c>
      <c r="B13" t="s">
        <v>21</v>
      </c>
      <c r="C13" t="s">
        <v>18</v>
      </c>
      <c r="D13" t="s">
        <v>199</v>
      </c>
      <c r="E13" t="s">
        <v>209</v>
      </c>
      <c r="F13" s="2" t="str">
        <f>HYPERLINK("http://ovidsp.ovid.com/ovidweb.cgi?T=JS&amp;NEWS=n&amp;CSC=Y&amp;PAGE=toc&amp;D=yrovft&amp;AN=01337493-000000000-00000","http://ovidsp.ovid.com/ovidweb.cgi?T=JS&amp;NEWS=n&amp;CSC=Y&amp;PAGE=toc&amp;D=yrovft&amp;AN=01337493-000000000-00000")</f>
        <v>http://ovidsp.ovid.com/ovidweb.cgi?T=JS&amp;NEWS=n&amp;CSC=Y&amp;PAGE=toc&amp;D=yrovft&amp;AN=01337493-000000000-00000</v>
      </c>
    </row>
    <row r="14" spans="1:6" x14ac:dyDescent="0.35">
      <c r="A14" t="s">
        <v>73</v>
      </c>
      <c r="B14" t="s">
        <v>94</v>
      </c>
      <c r="C14" t="s">
        <v>25</v>
      </c>
      <c r="D14" t="s">
        <v>199</v>
      </c>
      <c r="E14" t="s">
        <v>35</v>
      </c>
      <c r="F14" s="2" t="str">
        <f>HYPERLINK("http://ovidsp.ovid.com/ovidweb.cgi?T=JS&amp;NEWS=n&amp;CSC=Y&amp;PAGE=toc&amp;D=yrovft&amp;AN=01337497-000000000-00000","http://ovidsp.ovid.com/ovidweb.cgi?T=JS&amp;NEWS=n&amp;CSC=Y&amp;PAGE=toc&amp;D=yrovft&amp;AN=01337497-000000000-00000")</f>
        <v>http://ovidsp.ovid.com/ovidweb.cgi?T=JS&amp;NEWS=n&amp;CSC=Y&amp;PAGE=toc&amp;D=yrovft&amp;AN=01337497-000000000-00000</v>
      </c>
    </row>
    <row r="15" spans="1:6" x14ac:dyDescent="0.35">
      <c r="A15" t="s">
        <v>137</v>
      </c>
      <c r="B15" t="s">
        <v>40</v>
      </c>
      <c r="C15" t="s">
        <v>211</v>
      </c>
      <c r="D15" t="s">
        <v>199</v>
      </c>
      <c r="E15" t="s">
        <v>206</v>
      </c>
      <c r="F15" s="2" t="str">
        <f>HYPERLINK("http://ovidsp.ovid.com/ovidweb.cgi?T=JS&amp;NEWS=n&amp;CSC=Y&amp;PAGE=toc&amp;D=yrovft&amp;AN=01337498-000000000-00000","http://ovidsp.ovid.com/ovidweb.cgi?T=JS&amp;NEWS=n&amp;CSC=Y&amp;PAGE=toc&amp;D=yrovft&amp;AN=01337498-000000000-00000")</f>
        <v>http://ovidsp.ovid.com/ovidweb.cgi?T=JS&amp;NEWS=n&amp;CSC=Y&amp;PAGE=toc&amp;D=yrovft&amp;AN=01337498-000000000-00000</v>
      </c>
    </row>
    <row r="16" spans="1:6" x14ac:dyDescent="0.35">
      <c r="A16" t="s">
        <v>80</v>
      </c>
      <c r="B16" t="s">
        <v>129</v>
      </c>
      <c r="C16" t="s">
        <v>198</v>
      </c>
      <c r="D16" t="s">
        <v>199</v>
      </c>
      <c r="E16" t="s">
        <v>206</v>
      </c>
      <c r="F16" s="2" t="str">
        <f>HYPERLINK("http://ovidsp.ovid.com/ovidweb.cgi?T=JS&amp;NEWS=n&amp;CSC=Y&amp;PAGE=toc&amp;D=yrovft&amp;AN=01337495-000000000-00000","http://ovidsp.ovid.com/ovidweb.cgi?T=JS&amp;NEWS=n&amp;CSC=Y&amp;PAGE=toc&amp;D=yrovft&amp;AN=01337495-000000000-00000")</f>
        <v>http://ovidsp.ovid.com/ovidweb.cgi?T=JS&amp;NEWS=n&amp;CSC=Y&amp;PAGE=toc&amp;D=yrovft&amp;AN=01337495-000000000-00000</v>
      </c>
    </row>
    <row r="17" spans="1:6" x14ac:dyDescent="0.35">
      <c r="A17" t="s">
        <v>126</v>
      </c>
      <c r="B17" t="s">
        <v>157</v>
      </c>
      <c r="C17" t="s">
        <v>157</v>
      </c>
      <c r="D17" t="s">
        <v>199</v>
      </c>
      <c r="E17" t="s">
        <v>206</v>
      </c>
      <c r="F17" s="2" t="str">
        <f>HYPERLINK("http://ovidsp.ovid.com/ovidweb.cgi?T=JS&amp;NEWS=n&amp;CSC=Y&amp;PAGE=toc&amp;D=yrovft&amp;AN=01337496-000000000-00000","http://ovidsp.ovid.com/ovidweb.cgi?T=JS&amp;NEWS=n&amp;CSC=Y&amp;PAGE=toc&amp;D=yrovft&amp;AN=01337496-000000000-00000")</f>
        <v>http://ovidsp.ovid.com/ovidweb.cgi?T=JS&amp;NEWS=n&amp;CSC=Y&amp;PAGE=toc&amp;D=yrovft&amp;AN=01337496-000000000-00000</v>
      </c>
    </row>
    <row r="18" spans="1:6" x14ac:dyDescent="0.35">
      <c r="A18" t="s">
        <v>193</v>
      </c>
      <c r="B18" t="s">
        <v>25</v>
      </c>
      <c r="C18" t="s">
        <v>25</v>
      </c>
      <c r="D18" t="s">
        <v>199</v>
      </c>
      <c r="E18" t="s">
        <v>6</v>
      </c>
      <c r="F18" s="2" t="str">
        <f>HYPERLINK("http://ovidsp.ovid.com/ovidweb.cgi?T=JS&amp;NEWS=n&amp;CSC=Y&amp;PAGE=toc&amp;D=yrovft&amp;AN=02050077-000000000-00000","http://ovidsp.ovid.com/ovidweb.cgi?T=JS&amp;NEWS=n&amp;CSC=Y&amp;PAGE=toc&amp;D=yrovft&amp;AN=02050077-000000000-00000")</f>
        <v>http://ovidsp.ovid.com/ovidweb.cgi?T=JS&amp;NEWS=n&amp;CSC=Y&amp;PAGE=toc&amp;D=yrovft&amp;AN=02050077-000000000-00000</v>
      </c>
    </row>
    <row r="19" spans="1:6" x14ac:dyDescent="0.35">
      <c r="A19" t="s">
        <v>123</v>
      </c>
      <c r="B19" t="s">
        <v>89</v>
      </c>
      <c r="C19" t="s">
        <v>195</v>
      </c>
      <c r="D19" t="s">
        <v>199</v>
      </c>
      <c r="E19" t="s">
        <v>206</v>
      </c>
      <c r="F19" s="2" t="str">
        <f>HYPERLINK("http://ovidsp.ovid.com/ovidweb.cgi?T=JS&amp;NEWS=n&amp;CSC=Y&amp;PAGE=toc&amp;D=yrovft&amp;AN=01337494-000000000-00000","http://ovidsp.ovid.com/ovidweb.cgi?T=JS&amp;NEWS=n&amp;CSC=Y&amp;PAGE=toc&amp;D=yrovft&amp;AN=01337494-000000000-00000")</f>
        <v>http://ovidsp.ovid.com/ovidweb.cgi?T=JS&amp;NEWS=n&amp;CSC=Y&amp;PAGE=toc&amp;D=yrovft&amp;AN=01337494-000000000-00000</v>
      </c>
    </row>
    <row r="20" spans="1:6" x14ac:dyDescent="0.35">
      <c r="A20" t="s">
        <v>8</v>
      </c>
      <c r="B20" t="s">
        <v>43</v>
      </c>
      <c r="C20" t="s">
        <v>5</v>
      </c>
      <c r="D20" t="s">
        <v>169</v>
      </c>
      <c r="E20" t="s">
        <v>144</v>
      </c>
      <c r="F20" s="2" t="str">
        <f>HYPERLINK("http://ovidsp.ovid.com/ovidweb.cgi?T=JS&amp;NEWS=n&amp;CSC=Y&amp;PAGE=toc&amp;D=yrovft&amp;AN=00042752-000000000-00000","http://ovidsp.ovid.com/ovidweb.cgi?T=JS&amp;NEWS=n&amp;CSC=Y&amp;PAGE=toc&amp;D=yrovft&amp;AN=00042752-000000000-00000")</f>
        <v>http://ovidsp.ovid.com/ovidweb.cgi?T=JS&amp;NEWS=n&amp;CSC=Y&amp;PAGE=toc&amp;D=yrovft&amp;AN=00042752-000000000-00000</v>
      </c>
    </row>
    <row r="21" spans="1:6" x14ac:dyDescent="0.35">
      <c r="A21" t="s">
        <v>14</v>
      </c>
      <c r="B21" t="s">
        <v>31</v>
      </c>
      <c r="C21" t="s">
        <v>200</v>
      </c>
      <c r="D21" t="s">
        <v>66</v>
      </c>
      <c r="E21" t="s">
        <v>127</v>
      </c>
      <c r="F21" s="2" t="str">
        <f>HYPERLINK("http://ovidsp.ovid.com/ovidweb.cgi?T=JS&amp;NEWS=n&amp;CSC=Y&amp;PAGE=toc&amp;D=yrovft&amp;AN=00132979-000000000-00000","http://ovidsp.ovid.com/ovidweb.cgi?T=JS&amp;NEWS=n&amp;CSC=Y&amp;PAGE=toc&amp;D=yrovft&amp;AN=00132979-000000000-00000")</f>
        <v>http://ovidsp.ovid.com/ovidweb.cgi?T=JS&amp;NEWS=n&amp;CSC=Y&amp;PAGE=toc&amp;D=yrovft&amp;AN=00132979-000000000-00000</v>
      </c>
    </row>
    <row r="22" spans="1:6" x14ac:dyDescent="0.35">
      <c r="A22" t="s">
        <v>76</v>
      </c>
      <c r="B22" t="s">
        <v>114</v>
      </c>
      <c r="C22" t="s">
        <v>96</v>
      </c>
      <c r="D22" t="s">
        <v>169</v>
      </c>
      <c r="E22" t="s">
        <v>164</v>
      </c>
      <c r="F22" s="2" t="str">
        <f>HYPERLINK("http://ovidsp.ovid.com/ovidweb.cgi?T=JS&amp;NEWS=n&amp;CSC=Y&amp;PAGE=toc&amp;D=yrovft&amp;AN=00003246-000000000-00000","http://ovidsp.ovid.com/ovidweb.cgi?T=JS&amp;NEWS=n&amp;CSC=Y&amp;PAGE=toc&amp;D=yrovft&amp;AN=00003246-000000000-00000")</f>
        <v>http://ovidsp.ovid.com/ovidweb.cgi?T=JS&amp;NEWS=n&amp;CSC=Y&amp;PAGE=toc&amp;D=yrovft&amp;AN=00003246-000000000-00000</v>
      </c>
    </row>
    <row r="23" spans="1:6" x14ac:dyDescent="0.35">
      <c r="A23" t="s">
        <v>30</v>
      </c>
      <c r="B23" t="s">
        <v>106</v>
      </c>
      <c r="C23" t="s">
        <v>122</v>
      </c>
      <c r="D23" t="s">
        <v>169</v>
      </c>
      <c r="E23" t="s">
        <v>166</v>
      </c>
      <c r="F23" s="2" t="str">
        <f>HYPERLINK("http://ovidsp.ovid.com/ovidweb.cgi?T=JS&amp;NEWS=n&amp;CSC=Y&amp;PAGE=toc&amp;D=yrovft&amp;AN=00132577-000000000-00000","http://ovidsp.ovid.com/ovidweb.cgi?T=JS&amp;NEWS=n&amp;CSC=Y&amp;PAGE=toc&amp;D=yrovft&amp;AN=00132577-000000000-00000")</f>
        <v>http://ovidsp.ovid.com/ovidweb.cgi?T=JS&amp;NEWS=n&amp;CSC=Y&amp;PAGE=toc&amp;D=yrovft&amp;AN=00132577-000000000-00000</v>
      </c>
    </row>
    <row r="24" spans="1:6" x14ac:dyDescent="0.35">
      <c r="A24" t="s">
        <v>156</v>
      </c>
      <c r="B24" t="s">
        <v>86</v>
      </c>
      <c r="C24" t="s">
        <v>1</v>
      </c>
      <c r="D24" t="s">
        <v>169</v>
      </c>
      <c r="E24" t="s">
        <v>209</v>
      </c>
      <c r="F24" s="2" t="str">
        <f>HYPERLINK("http://ovidsp.ovid.com/ovidweb.cgi?T=JS&amp;NEWS=n&amp;CSC=Y&amp;PAGE=toc&amp;D=yrovft&amp;AN=00001503-000000000-00000","http://ovidsp.ovid.com/ovidweb.cgi?T=JS&amp;NEWS=n&amp;CSC=Y&amp;PAGE=toc&amp;D=yrovft&amp;AN=00001503-000000000-00000")</f>
        <v>http://ovidsp.ovid.com/ovidweb.cgi?T=JS&amp;NEWS=n&amp;CSC=Y&amp;PAGE=toc&amp;D=yrovft&amp;AN=00001503-000000000-00000</v>
      </c>
    </row>
    <row r="25" spans="1:6" x14ac:dyDescent="0.35">
      <c r="A25" t="s">
        <v>153</v>
      </c>
      <c r="B25" t="s">
        <v>167</v>
      </c>
      <c r="C25" t="s">
        <v>77</v>
      </c>
      <c r="D25" t="s">
        <v>169</v>
      </c>
      <c r="E25" t="s">
        <v>209</v>
      </c>
      <c r="F25" s="2" t="str">
        <f>HYPERLINK("http://ovidsp.ovid.com/ovidweb.cgi?T=JS&amp;NEWS=n&amp;CSC=Y&amp;PAGE=toc&amp;D=yrovft&amp;AN=00075198-000000000-00000","http://ovidsp.ovid.com/ovidweb.cgi?T=JS&amp;NEWS=n&amp;CSC=Y&amp;PAGE=toc&amp;D=yrovft&amp;AN=00075198-000000000-00000")</f>
        <v>http://ovidsp.ovid.com/ovidweb.cgi?T=JS&amp;NEWS=n&amp;CSC=Y&amp;PAGE=toc&amp;D=yrovft&amp;AN=00075198-000000000-00000</v>
      </c>
    </row>
    <row r="26" spans="1:6" x14ac:dyDescent="0.35">
      <c r="A26" t="s">
        <v>140</v>
      </c>
      <c r="B26" t="s">
        <v>170</v>
      </c>
      <c r="C26" t="s">
        <v>68</v>
      </c>
      <c r="D26" t="s">
        <v>169</v>
      </c>
      <c r="E26" t="s">
        <v>164</v>
      </c>
      <c r="F26" s="2" t="str">
        <f>HYPERLINK("http://ovidsp.ovid.com/ovidweb.cgi?T=JS&amp;NEWS=n&amp;CSC=Y&amp;PAGE=toc&amp;D=yrovft&amp;AN=00062752-000000000-00000","http://ovidsp.ovid.com/ovidweb.cgi?T=JS&amp;NEWS=n&amp;CSC=Y&amp;PAGE=toc&amp;D=yrovft&amp;AN=00062752-000000000-00000")</f>
        <v>http://ovidsp.ovid.com/ovidweb.cgi?T=JS&amp;NEWS=n&amp;CSC=Y&amp;PAGE=toc&amp;D=yrovft&amp;AN=00062752-000000000-00000</v>
      </c>
    </row>
    <row r="27" spans="1:6" x14ac:dyDescent="0.35">
      <c r="A27" t="s">
        <v>52</v>
      </c>
      <c r="B27" t="s">
        <v>201</v>
      </c>
      <c r="C27" t="s">
        <v>174</v>
      </c>
      <c r="D27" t="s">
        <v>169</v>
      </c>
      <c r="E27" t="s">
        <v>164</v>
      </c>
      <c r="F27" s="2" t="str">
        <f>HYPERLINK("http://ovidsp.ovid.com/ovidweb.cgi?T=JS&amp;NEWS=n&amp;CSC=Y&amp;PAGE=toc&amp;D=yrovft&amp;AN=01222929-000000000-00000","http://ovidsp.ovid.com/ovidweb.cgi?T=JS&amp;NEWS=n&amp;CSC=Y&amp;PAGE=toc&amp;D=yrovft&amp;AN=01222929-000000000-00000")</f>
        <v>http://ovidsp.ovid.com/ovidweb.cgi?T=JS&amp;NEWS=n&amp;CSC=Y&amp;PAGE=toc&amp;D=yrovft&amp;AN=01222929-000000000-00000</v>
      </c>
    </row>
    <row r="28" spans="1:6" x14ac:dyDescent="0.35">
      <c r="A28" t="s">
        <v>104</v>
      </c>
      <c r="B28" t="s">
        <v>146</v>
      </c>
      <c r="C28" t="s">
        <v>15</v>
      </c>
      <c r="D28" t="s">
        <v>169</v>
      </c>
      <c r="E28" t="s">
        <v>209</v>
      </c>
      <c r="F28" s="2" t="str">
        <f>HYPERLINK("http://ovidsp.ovid.com/ovidweb.cgi?T=JS&amp;NEWS=n&amp;CSC=Y&amp;PAGE=toc&amp;D=yrovft&amp;AN=00001432-000000000-00000","http://ovidsp.ovid.com/ovidweb.cgi?T=JS&amp;NEWS=n&amp;CSC=Y&amp;PAGE=toc&amp;D=yrovft&amp;AN=00001432-000000000-00000")</f>
        <v>http://ovidsp.ovid.com/ovidweb.cgi?T=JS&amp;NEWS=n&amp;CSC=Y&amp;PAGE=toc&amp;D=yrovft&amp;AN=00001432-000000000-00000</v>
      </c>
    </row>
    <row r="29" spans="1:6" x14ac:dyDescent="0.35">
      <c r="A29" t="s">
        <v>75</v>
      </c>
      <c r="B29" t="s">
        <v>22</v>
      </c>
      <c r="C29" t="s">
        <v>79</v>
      </c>
      <c r="D29" t="s">
        <v>169</v>
      </c>
      <c r="E29" t="s">
        <v>164</v>
      </c>
      <c r="F29" s="2" t="str">
        <f>HYPERLINK("http://ovidsp.ovid.com/ovidweb.cgi?T=JS&amp;NEWS=n&amp;CSC=Y&amp;PAGE=toc&amp;D=yrovft&amp;AN=00041552-000000000-00000","http://ovidsp.ovid.com/ovidweb.cgi?T=JS&amp;NEWS=n&amp;CSC=Y&amp;PAGE=toc&amp;D=yrovft&amp;AN=00041552-000000000-00000")</f>
        <v>http://ovidsp.ovid.com/ovidweb.cgi?T=JS&amp;NEWS=n&amp;CSC=Y&amp;PAGE=toc&amp;D=yrovft&amp;AN=00041552-000000000-00000</v>
      </c>
    </row>
    <row r="30" spans="1:6" x14ac:dyDescent="0.35">
      <c r="A30" t="s">
        <v>118</v>
      </c>
      <c r="B30" t="s">
        <v>183</v>
      </c>
      <c r="C30" t="s">
        <v>28</v>
      </c>
      <c r="D30" t="s">
        <v>169</v>
      </c>
      <c r="E30" t="s">
        <v>164</v>
      </c>
      <c r="F30" s="2" t="str">
        <f>HYPERLINK("http://ovidsp.ovid.com/ovidweb.cgi?T=JS&amp;NEWS=n&amp;CSC=Y&amp;PAGE=toc&amp;D=yrovft&amp;AN=00001622-000000000-00000","http://ovidsp.ovid.com/ovidweb.cgi?T=JS&amp;NEWS=n&amp;CSC=Y&amp;PAGE=toc&amp;D=yrovft&amp;AN=00001622-000000000-00000")</f>
        <v>http://ovidsp.ovid.com/ovidweb.cgi?T=JS&amp;NEWS=n&amp;CSC=Y&amp;PAGE=toc&amp;D=yrovft&amp;AN=00001622-000000000-00000</v>
      </c>
    </row>
    <row r="31" spans="1:6" x14ac:dyDescent="0.35">
      <c r="A31" t="s">
        <v>143</v>
      </c>
      <c r="B31" t="s">
        <v>63</v>
      </c>
      <c r="C31" t="s">
        <v>71</v>
      </c>
      <c r="D31" t="s">
        <v>169</v>
      </c>
      <c r="E31" t="s">
        <v>209</v>
      </c>
      <c r="F31" s="2" t="str">
        <f>HYPERLINK("http://ovidsp.ovid.com/ovidweb.cgi?T=JS&amp;NEWS=n&amp;CSC=Y&amp;PAGE=toc&amp;D=yrovft&amp;AN=00075200-000000000-00000","http://ovidsp.ovid.com/ovidweb.cgi?T=JS&amp;NEWS=n&amp;CSC=Y&amp;PAGE=toc&amp;D=yrovft&amp;AN=00075200-000000000-00000")</f>
        <v>http://ovidsp.ovid.com/ovidweb.cgi?T=JS&amp;NEWS=n&amp;CSC=Y&amp;PAGE=toc&amp;D=yrovft&amp;AN=00075200-000000000-00000</v>
      </c>
    </row>
    <row r="32" spans="1:6" x14ac:dyDescent="0.35">
      <c r="A32" t="s">
        <v>196</v>
      </c>
      <c r="B32" t="s">
        <v>214</v>
      </c>
      <c r="C32" t="s">
        <v>149</v>
      </c>
      <c r="D32" t="s">
        <v>169</v>
      </c>
      <c r="E32" t="s">
        <v>209</v>
      </c>
      <c r="F32" s="2" t="str">
        <f>HYPERLINK("http://ovidsp.ovid.com/ovidweb.cgi?T=JS&amp;NEWS=n&amp;CSC=Y&amp;PAGE=toc&amp;D=yrovft&amp;AN=00008480-000000000-00000","http://ovidsp.ovid.com/ovidweb.cgi?T=JS&amp;NEWS=n&amp;CSC=Y&amp;PAGE=toc&amp;D=yrovft&amp;AN=00008480-000000000-00000")</f>
        <v>http://ovidsp.ovid.com/ovidweb.cgi?T=JS&amp;NEWS=n&amp;CSC=Y&amp;PAGE=toc&amp;D=yrovft&amp;AN=00008480-000000000-00000</v>
      </c>
    </row>
    <row r="33" spans="1:6" x14ac:dyDescent="0.35">
      <c r="A33" t="s">
        <v>119</v>
      </c>
      <c r="B33" t="s">
        <v>152</v>
      </c>
      <c r="C33" t="s">
        <v>60</v>
      </c>
      <c r="D33" t="s">
        <v>169</v>
      </c>
      <c r="E33" t="s">
        <v>164</v>
      </c>
      <c r="F33" s="2" t="str">
        <f>HYPERLINK("http://ovidsp.ovid.com/ovidweb.cgi?T=JS&amp;NEWS=n&amp;CSC=Y&amp;PAGE=toc&amp;D=yrovft&amp;AN=00063198-000000000-00000","http://ovidsp.ovid.com/ovidweb.cgi?T=JS&amp;NEWS=n&amp;CSC=Y&amp;PAGE=toc&amp;D=yrovft&amp;AN=00063198-000000000-00000")</f>
        <v>http://ovidsp.ovid.com/ovidweb.cgi?T=JS&amp;NEWS=n&amp;CSC=Y&amp;PAGE=toc&amp;D=yrovft&amp;AN=00063198-000000000-00000</v>
      </c>
    </row>
    <row r="34" spans="1:6" x14ac:dyDescent="0.35">
      <c r="A34" t="s">
        <v>186</v>
      </c>
      <c r="B34" t="s">
        <v>50</v>
      </c>
      <c r="C34" t="s">
        <v>81</v>
      </c>
      <c r="D34" t="s">
        <v>169</v>
      </c>
      <c r="E34" t="s">
        <v>164</v>
      </c>
      <c r="F34" s="2" t="str">
        <f>HYPERLINK("http://ovidsp.ovid.com/ovidweb.cgi?T=JS&amp;NEWS=n&amp;CSC=Y&amp;PAGE=toc&amp;D=yrovft&amp;AN=00002281-000000000-00000","http://ovidsp.ovid.com/ovidweb.cgi?T=JS&amp;NEWS=n&amp;CSC=Y&amp;PAGE=toc&amp;D=yrovft&amp;AN=00002281-000000000-00000")</f>
        <v>http://ovidsp.ovid.com/ovidweb.cgi?T=JS&amp;NEWS=n&amp;CSC=Y&amp;PAGE=toc&amp;D=yrovft&amp;AN=00002281-000000000-00000</v>
      </c>
    </row>
    <row r="35" spans="1:6" x14ac:dyDescent="0.35">
      <c r="A35" t="s">
        <v>44</v>
      </c>
      <c r="B35" t="s">
        <v>187</v>
      </c>
      <c r="C35" t="s">
        <v>37</v>
      </c>
      <c r="D35" t="s">
        <v>145</v>
      </c>
      <c r="E35" t="s">
        <v>206</v>
      </c>
      <c r="F35" s="2" t="str">
        <f>HYPERLINK("http://ovidsp.ovid.com/ovidweb.cgi?T=JS&amp;NEWS=n&amp;CSC=Y&amp;PAGE=toc&amp;D=yrovft&amp;AN=00042728-000000000-00000","http://ovidsp.ovid.com/ovidweb.cgi?T=JS&amp;NEWS=n&amp;CSC=Y&amp;PAGE=toc&amp;D=yrovft&amp;AN=00042728-000000000-00000")</f>
        <v>http://ovidsp.ovid.com/ovidweb.cgi?T=JS&amp;NEWS=n&amp;CSC=Y&amp;PAGE=toc&amp;D=yrovft&amp;AN=00042728-000000000-00000</v>
      </c>
    </row>
    <row r="36" spans="1:6" x14ac:dyDescent="0.35">
      <c r="A36" t="s">
        <v>190</v>
      </c>
      <c r="B36" t="s">
        <v>203</v>
      </c>
      <c r="C36" t="s">
        <v>64</v>
      </c>
      <c r="D36" t="s">
        <v>169</v>
      </c>
      <c r="E36" t="s">
        <v>164</v>
      </c>
      <c r="F36" s="2" t="str">
        <f>HYPERLINK("http://ovidsp.ovid.com/ovidweb.cgi?T=JS&amp;NEWS=n&amp;CSC=Y&amp;PAGE=toc&amp;D=yrovft&amp;AN=00003453-000000000-00000","http://ovidsp.ovid.com/ovidweb.cgi?T=JS&amp;NEWS=n&amp;CSC=Y&amp;PAGE=toc&amp;D=yrovft&amp;AN=00003453-000000000-00000")</f>
        <v>http://ovidsp.ovid.com/ovidweb.cgi?T=JS&amp;NEWS=n&amp;CSC=Y&amp;PAGE=toc&amp;D=yrovft&amp;AN=00003453-000000000-00000</v>
      </c>
    </row>
    <row r="37" spans="1:6" x14ac:dyDescent="0.35">
      <c r="A37" t="s">
        <v>2</v>
      </c>
      <c r="B37" t="s">
        <v>215</v>
      </c>
      <c r="C37" t="s">
        <v>177</v>
      </c>
      <c r="D37" t="s">
        <v>141</v>
      </c>
      <c r="E37" t="s">
        <v>150</v>
      </c>
      <c r="F37" s="2" t="str">
        <f>HYPERLINK("http://ovidsp.ovid.com/ovidweb.cgi?T=JS&amp;NEWS=n&amp;CSC=Y&amp;PAGE=toc&amp;D=yrovft&amp;AN=01436319-000000000-00000","http://ovidsp.ovid.com/ovidweb.cgi?T=JS&amp;NEWS=n&amp;CSC=Y&amp;PAGE=toc&amp;D=yrovft&amp;AN=01436319-000000000-00000")</f>
        <v>http://ovidsp.ovid.com/ovidweb.cgi?T=JS&amp;NEWS=n&amp;CSC=Y&amp;PAGE=toc&amp;D=yrovft&amp;AN=01436319-000000000-00000</v>
      </c>
    </row>
    <row r="38" spans="1:6" x14ac:dyDescent="0.35">
      <c r="A38" t="s">
        <v>148</v>
      </c>
      <c r="B38" t="s">
        <v>11</v>
      </c>
      <c r="C38" t="s">
        <v>100</v>
      </c>
      <c r="D38" t="s">
        <v>199</v>
      </c>
      <c r="E38" t="s">
        <v>164</v>
      </c>
      <c r="F38" s="2" t="str">
        <f>HYPERLINK("http://ovidsp.ovid.com/ovidweb.cgi?T=JS&amp;NEWS=n&amp;CSC=Y&amp;PAGE=toc&amp;D=yrovft&amp;AN=00004268-000000000-00000","http://ovidsp.ovid.com/ovidweb.cgi?T=JS&amp;NEWS=n&amp;CSC=Y&amp;PAGE=toc&amp;D=yrovft&amp;AN=00004268-000000000-00000")</f>
        <v>http://ovidsp.ovid.com/ovidweb.cgi?T=JS&amp;NEWS=n&amp;CSC=Y&amp;PAGE=toc&amp;D=yrovft&amp;AN=00004268-000000000-00000</v>
      </c>
    </row>
    <row r="39" spans="1:6" x14ac:dyDescent="0.35">
      <c r="A39" t="s">
        <v>138</v>
      </c>
      <c r="B39" t="s">
        <v>159</v>
      </c>
      <c r="C39" t="s">
        <v>59</v>
      </c>
      <c r="D39" t="s">
        <v>169</v>
      </c>
      <c r="E39" t="s">
        <v>29</v>
      </c>
      <c r="F39" s="2" t="str">
        <f>HYPERLINK("http://ovidsp.ovid.com/ovidweb.cgi?T=JS&amp;NEWS=n&amp;CSC=Y&amp;PAGE=toc&amp;D=yrovft&amp;AN=00126334-000000000-00000","http://ovidsp.ovid.com/ovidweb.cgi?T=JS&amp;NEWS=n&amp;CSC=Y&amp;PAGE=toc&amp;D=yrovft&amp;AN=00126334-000000000-00000")</f>
        <v>http://ovidsp.ovid.com/ovidweb.cgi?T=JS&amp;NEWS=n&amp;CSC=Y&amp;PAGE=toc&amp;D=yrovft&amp;AN=00126334-000000000-00000</v>
      </c>
    </row>
    <row r="40" spans="1:6" x14ac:dyDescent="0.35">
      <c r="A40" t="s">
        <v>92</v>
      </c>
      <c r="B40" t="s">
        <v>111</v>
      </c>
      <c r="C40" t="s">
        <v>32</v>
      </c>
      <c r="D40" t="s">
        <v>169</v>
      </c>
      <c r="E40" t="s">
        <v>206</v>
      </c>
      <c r="F40" s="2" t="str">
        <f>HYPERLINK("http://ovidsp.ovid.com/ovidweb.cgi?T=JS&amp;NEWS=n&amp;CSC=Y&amp;PAGE=toc&amp;D=yrovft&amp;AN=00004703-000000000-00000","http://ovidsp.ovid.com/ovidweb.cgi?T=JS&amp;NEWS=n&amp;CSC=Y&amp;PAGE=toc&amp;D=yrovft&amp;AN=00004703-000000000-00000")</f>
        <v>http://ovidsp.ovid.com/ovidweb.cgi?T=JS&amp;NEWS=n&amp;CSC=Y&amp;PAGE=toc&amp;D=yrovft&amp;AN=00004703-000000000-00000</v>
      </c>
    </row>
    <row r="41" spans="1:6" x14ac:dyDescent="0.35">
      <c r="A41" t="s">
        <v>110</v>
      </c>
      <c r="B41" t="s">
        <v>116</v>
      </c>
      <c r="C41" t="s">
        <v>205</v>
      </c>
      <c r="D41" t="s">
        <v>169</v>
      </c>
      <c r="E41" t="s">
        <v>166</v>
      </c>
      <c r="F41" s="2" t="str">
        <f>HYPERLINK("http://ovidsp.ovid.com/ovidweb.cgi?T=JS&amp;NEWS=n&amp;CSC=Y&amp;PAGE=toc&amp;D=yrovft&amp;AN=00004872-000000000-00000","http://ovidsp.ovid.com/ovidweb.cgi?T=JS&amp;NEWS=n&amp;CSC=Y&amp;PAGE=toc&amp;D=yrovft&amp;AN=00004872-000000000-00000")</f>
        <v>http://ovidsp.ovid.com/ovidweb.cgi?T=JS&amp;NEWS=n&amp;CSC=Y&amp;PAGE=toc&amp;D=yrovft&amp;AN=00004872-000000000-00000</v>
      </c>
    </row>
    <row r="42" spans="1:6" x14ac:dyDescent="0.35">
      <c r="A42" t="s">
        <v>3</v>
      </c>
      <c r="B42" t="s">
        <v>27</v>
      </c>
      <c r="C42" t="s">
        <v>175</v>
      </c>
      <c r="D42" t="s">
        <v>62</v>
      </c>
      <c r="E42" t="s">
        <v>144</v>
      </c>
      <c r="F42" s="2" t="str">
        <f>HYPERLINK("http://ovidsp.ovid.com/ovidweb.cgi?T=JS&amp;NEWS=n&amp;CSC=Y&amp;PAGE=toc&amp;D=yrovft&amp;AN=00128360-000000000-00000","http://ovidsp.ovid.com/ovidweb.cgi?T=JS&amp;NEWS=n&amp;CSC=Y&amp;PAGE=toc&amp;D=yrovft&amp;AN=00128360-000000000-00000")</f>
        <v>http://ovidsp.ovid.com/ovidweb.cgi?T=JS&amp;NEWS=n&amp;CSC=Y&amp;PAGE=toc&amp;D=yrovft&amp;AN=00128360-000000000-00000</v>
      </c>
    </row>
    <row r="43" spans="1:6" x14ac:dyDescent="0.35">
      <c r="A43" t="s">
        <v>98</v>
      </c>
      <c r="B43" t="s">
        <v>204</v>
      </c>
      <c r="C43" t="s">
        <v>33</v>
      </c>
      <c r="D43" t="s">
        <v>169</v>
      </c>
      <c r="E43" t="s">
        <v>164</v>
      </c>
      <c r="F43" s="2" t="str">
        <f>HYPERLINK("http://ovidsp.ovid.com/ovidweb.cgi?T=JS&amp;NEWS=n&amp;CSC=Y&amp;PAGE=toc&amp;D=yrovft&amp;AN=00005176-000000000-00000","http://ovidsp.ovid.com/ovidweb.cgi?T=JS&amp;NEWS=n&amp;CSC=Y&amp;PAGE=toc&amp;D=yrovft&amp;AN=00005176-000000000-00000")</f>
        <v>http://ovidsp.ovid.com/ovidweb.cgi?T=JS&amp;NEWS=n&amp;CSC=Y&amp;PAGE=toc&amp;D=yrovft&amp;AN=00005176-000000000-00000</v>
      </c>
    </row>
    <row r="44" spans="1:6" x14ac:dyDescent="0.35">
      <c r="A44" t="s">
        <v>0</v>
      </c>
      <c r="B44" t="s">
        <v>57</v>
      </c>
      <c r="C44" t="s">
        <v>42</v>
      </c>
      <c r="D44" t="s">
        <v>169</v>
      </c>
      <c r="E44" t="s">
        <v>164</v>
      </c>
      <c r="F44" s="2" t="str">
        <f>HYPERLINK("http://ovidsp.ovid.com/ovidweb.cgi?T=JS&amp;NEWS=n&amp;CSC=Y&amp;PAGE=toc&amp;D=yrovft&amp;AN=01241398-000000000-00000","http://ovidsp.ovid.com/ovidweb.cgi?T=JS&amp;NEWS=n&amp;CSC=Y&amp;PAGE=toc&amp;D=yrovft&amp;AN=01241398-000000000-00000")</f>
        <v>http://ovidsp.ovid.com/ovidweb.cgi?T=JS&amp;NEWS=n&amp;CSC=Y&amp;PAGE=toc&amp;D=yrovft&amp;AN=01241398-000000000-00000</v>
      </c>
    </row>
    <row r="45" spans="1:6" x14ac:dyDescent="0.35">
      <c r="A45" t="s">
        <v>160</v>
      </c>
      <c r="B45" t="s">
        <v>101</v>
      </c>
      <c r="C45" t="s">
        <v>178</v>
      </c>
      <c r="D45" t="s">
        <v>169</v>
      </c>
      <c r="E45" t="s">
        <v>117</v>
      </c>
      <c r="F45" s="2" t="str">
        <f>HYPERLINK("http://ovidsp.ovid.com/ovidweb.cgi?T=JS&amp;NEWS=n&amp;CSC=Y&amp;PAGE=toc&amp;D=yrovft&amp;AN=00124278-000000000-00000","http://ovidsp.ovid.com/ovidweb.cgi?T=JS&amp;NEWS=n&amp;CSC=Y&amp;PAGE=toc&amp;D=yrovft&amp;AN=00124278-000000000-00000")</f>
        <v>http://ovidsp.ovid.com/ovidweb.cgi?T=JS&amp;NEWS=n&amp;CSC=Y&amp;PAGE=toc&amp;D=yrovft&amp;AN=00124278-000000000-00000</v>
      </c>
    </row>
    <row r="46" spans="1:6" x14ac:dyDescent="0.35">
      <c r="A46" t="s">
        <v>113</v>
      </c>
      <c r="B46" t="s">
        <v>10</v>
      </c>
      <c r="C46" t="s">
        <v>177</v>
      </c>
      <c r="D46" t="s">
        <v>169</v>
      </c>
      <c r="E46" t="s">
        <v>164</v>
      </c>
      <c r="F46" s="2" t="str">
        <f>HYPERLINK("http://ovidsp.ovid.com/ovidweb.cgi?T=JS&amp;NEWS=n&amp;CSC=Y&amp;PAGE=toc&amp;D=yrovft&amp;AN=01586154-000000000-00000","http://ovidsp.ovid.com/ovidweb.cgi?T=JS&amp;NEWS=n&amp;CSC=Y&amp;PAGE=toc&amp;D=yrovft&amp;AN=01586154-000000000-00000")</f>
        <v>http://ovidsp.ovid.com/ovidweb.cgi?T=JS&amp;NEWS=n&amp;CSC=Y&amp;PAGE=toc&amp;D=yrovft&amp;AN=01586154-000000000-00000</v>
      </c>
    </row>
    <row r="47" spans="1:6" x14ac:dyDescent="0.35">
      <c r="A47" t="s">
        <v>54</v>
      </c>
      <c r="B47" t="s">
        <v>51</v>
      </c>
      <c r="C47" t="s">
        <v>191</v>
      </c>
      <c r="D47" t="s">
        <v>169</v>
      </c>
      <c r="E47" t="s">
        <v>164</v>
      </c>
      <c r="F47" s="2" t="str">
        <f>HYPERLINK("http://ovidsp.ovid.com/ovidweb.cgi?T=JS&amp;NEWS=n&amp;CSC=Y&amp;PAGE=toc&amp;D=yrovft&amp;AN=00076734-000000000-00000","http://ovidsp.ovid.com/ovidweb.cgi?T=JS&amp;NEWS=n&amp;CSC=Y&amp;PAGE=toc&amp;D=yrovft&amp;AN=00076734-000000000-00000")</f>
        <v>http://ovidsp.ovid.com/ovidweb.cgi?T=JS&amp;NEWS=n&amp;CSC=Y&amp;PAGE=toc&amp;D=yrovft&amp;AN=00076734-000000000-00000</v>
      </c>
    </row>
    <row r="48" spans="1:6" x14ac:dyDescent="0.35">
      <c r="A48" t="s">
        <v>172</v>
      </c>
      <c r="B48" t="s">
        <v>85</v>
      </c>
      <c r="C48" t="s">
        <v>128</v>
      </c>
      <c r="D48" t="s">
        <v>169</v>
      </c>
      <c r="E48" t="s">
        <v>164</v>
      </c>
      <c r="F48" s="2" t="str">
        <f>HYPERLINK("http://ovidsp.ovid.com/ovidweb.cgi?T=JS&amp;NEWS=n&amp;CSC=Y&amp;PAGE=toc&amp;D=yrovft&amp;AN=00005768-000000000-00000","http://ovidsp.ovid.com/ovidweb.cgi?T=JS&amp;NEWS=n&amp;CSC=Y&amp;PAGE=toc&amp;D=yrovft&amp;AN=00005768-000000000-00000")</f>
        <v>http://ovidsp.ovid.com/ovidweb.cgi?T=JS&amp;NEWS=n&amp;CSC=Y&amp;PAGE=toc&amp;D=yrovft&amp;AN=00005768-000000000-00000</v>
      </c>
    </row>
    <row r="49" spans="1:6" x14ac:dyDescent="0.35">
      <c r="A49" t="s">
        <v>41</v>
      </c>
      <c r="B49" t="s">
        <v>56</v>
      </c>
      <c r="C49" t="s">
        <v>53</v>
      </c>
      <c r="D49" t="s">
        <v>169</v>
      </c>
      <c r="E49" t="s">
        <v>209</v>
      </c>
      <c r="F49" s="2" t="str">
        <f>HYPERLINK("http://ovidsp.ovid.com/ovidweb.cgi?T=JS&amp;NEWS=n&amp;CSC=Y&amp;PAGE=toc&amp;D=yrovft&amp;AN=00008390-000000000-00000","http://ovidsp.ovid.com/ovidweb.cgi?T=JS&amp;NEWS=n&amp;CSC=Y&amp;PAGE=toc&amp;D=yrovft&amp;AN=00008390-000000000-00000")</f>
        <v>http://ovidsp.ovid.com/ovidweb.cgi?T=JS&amp;NEWS=n&amp;CSC=Y&amp;PAGE=toc&amp;D=yrovft&amp;AN=00008390-000000000-00000</v>
      </c>
    </row>
    <row r="50" spans="1:6" x14ac:dyDescent="0.35">
      <c r="A50" t="s">
        <v>176</v>
      </c>
      <c r="B50" t="s">
        <v>19</v>
      </c>
      <c r="C50" t="s">
        <v>121</v>
      </c>
      <c r="D50" t="s">
        <v>169</v>
      </c>
      <c r="E50" t="s">
        <v>206</v>
      </c>
      <c r="F50" s="2" t="str">
        <f>HYPERLINK("http://ovidsp.ovid.com/ovidweb.cgi?T=JS&amp;NEWS=n&amp;CSC=Y&amp;PAGE=toc&amp;D=yrovft&amp;AN=00042192-000000000-00000","http://ovidsp.ovid.com/ovidweb.cgi?T=JS&amp;NEWS=n&amp;CSC=Y&amp;PAGE=toc&amp;D=yrovft&amp;AN=00042192-000000000-00000")</f>
        <v>http://ovidsp.ovid.com/ovidweb.cgi?T=JS&amp;NEWS=n&amp;CSC=Y&amp;PAGE=toc&amp;D=yrovft&amp;AN=00042192-000000000-00000</v>
      </c>
    </row>
    <row r="51" spans="1:6" x14ac:dyDescent="0.35">
      <c r="A51" t="s">
        <v>181</v>
      </c>
      <c r="B51" t="s">
        <v>192</v>
      </c>
      <c r="C51" t="s">
        <v>151</v>
      </c>
      <c r="D51" t="s">
        <v>66</v>
      </c>
      <c r="E51" t="s">
        <v>173</v>
      </c>
      <c r="F51" s="2" t="str">
        <f>HYPERLINK("http://ovidsp.ovid.com/ovidweb.cgi?T=JS&amp;NEWS=n&amp;CSC=Y&amp;PAGE=toc&amp;D=yrovft&amp;AN=00006114-000000000-00000","http://ovidsp.ovid.com/ovidweb.cgi?T=JS&amp;NEWS=n&amp;CSC=Y&amp;PAGE=toc&amp;D=yrovft&amp;AN=00006114-000000000-00000")</f>
        <v>http://ovidsp.ovid.com/ovidweb.cgi?T=JS&amp;NEWS=n&amp;CSC=Y&amp;PAGE=toc&amp;D=yrovft&amp;AN=00006114-000000000-00000</v>
      </c>
    </row>
    <row r="52" spans="1:6" x14ac:dyDescent="0.35">
      <c r="A52" t="s">
        <v>163</v>
      </c>
      <c r="B52" t="s">
        <v>139</v>
      </c>
      <c r="C52" t="s">
        <v>45</v>
      </c>
      <c r="D52" t="s">
        <v>66</v>
      </c>
      <c r="E52" t="s">
        <v>165</v>
      </c>
      <c r="F52" s="2" t="str">
        <f>HYPERLINK("http://ovidsp.ovid.com/ovidweb.cgi?T=JS&amp;NEWS=n&amp;CSC=Y&amp;PAGE=toc&amp;D=yrovft&amp;AN=01586158-000000000-00000","http://ovidsp.ovid.com/ovidweb.cgi?T=JS&amp;NEWS=n&amp;CSC=Y&amp;PAGE=toc&amp;D=yrovft&amp;AN=01586158-000000000-00000")</f>
        <v>http://ovidsp.ovid.com/ovidweb.cgi?T=JS&amp;NEWS=n&amp;CSC=Y&amp;PAGE=toc&amp;D=yrovft&amp;AN=01586158-000000000-00000</v>
      </c>
    </row>
    <row r="53" spans="1:6" x14ac:dyDescent="0.35">
      <c r="A53" t="s">
        <v>93</v>
      </c>
      <c r="B53" t="s">
        <v>136</v>
      </c>
      <c r="C53" t="s">
        <v>151</v>
      </c>
      <c r="D53" t="s">
        <v>169</v>
      </c>
      <c r="E53" t="s">
        <v>131</v>
      </c>
      <c r="F53" s="2" t="str">
        <f>HYPERLINK("http://ovidsp.ovid.com/ovidweb.cgi?T=JS&amp;NEWS=n&amp;CSC=Y&amp;PAGE=toc&amp;D=yrovft&amp;AN=01861735-000000000-00000","http://ovidsp.ovid.com/ovidweb.cgi?T=JS&amp;NEWS=n&amp;CSC=Y&amp;PAGE=toc&amp;D=yrovft&amp;AN=01861735-000000000-00000")</f>
        <v>http://ovidsp.ovid.com/ovidweb.cgi?T=JS&amp;NEWS=n&amp;CSC=Y&amp;PAGE=toc&amp;D=yrovft&amp;AN=01861735-000000000-00000</v>
      </c>
    </row>
    <row r="54" spans="1:6" x14ac:dyDescent="0.35">
      <c r="A54" t="s">
        <v>130</v>
      </c>
      <c r="B54" t="s">
        <v>78</v>
      </c>
      <c r="C54" t="s">
        <v>151</v>
      </c>
      <c r="D54" t="s">
        <v>66</v>
      </c>
      <c r="E54" t="s">
        <v>125</v>
      </c>
      <c r="F54" s="2" t="str">
        <f>HYPERLINK("http://ovidsp.ovid.com/ovidweb.cgi?T=JS&amp;NEWS=n&amp;CSC=Y&amp;PAGE=toc&amp;D=yrovft&amp;AN=01787401-000000000-00000","http://ovidsp.ovid.com/ovidweb.cgi?T=JS&amp;NEWS=n&amp;CSC=Y&amp;PAGE=toc&amp;D=yrovft&amp;AN=01787401-000000000-00000")</f>
        <v>http://ovidsp.ovid.com/ovidweb.cgi?T=JS&amp;NEWS=n&amp;CSC=Y&amp;PAGE=toc&amp;D=yrovft&amp;AN=01787401-000000000-00000</v>
      </c>
    </row>
    <row r="55" spans="1:6" x14ac:dyDescent="0.35">
      <c r="A55" t="s">
        <v>208</v>
      </c>
      <c r="B55" t="s">
        <v>26</v>
      </c>
      <c r="C55" t="s">
        <v>23</v>
      </c>
      <c r="D55" t="s">
        <v>169</v>
      </c>
      <c r="E55" t="s">
        <v>144</v>
      </c>
      <c r="F55" s="2" t="str">
        <f>HYPERLINK("http://ovidsp.ovid.com/ovidweb.cgi?T=JS&amp;NEWS=n&amp;CSC=Y&amp;PAGE=toc&amp;D=yrovft&amp;AN=00006254-000000000-00000","http://ovidsp.ovid.com/ovidweb.cgi?T=JS&amp;NEWS=n&amp;CSC=Y&amp;PAGE=toc&amp;D=yrovft&amp;AN=00006254-000000000-00000")</f>
        <v>http://ovidsp.ovid.com/ovidweb.cgi?T=JS&amp;NEWS=n&amp;CSC=Y&amp;PAGE=toc&amp;D=yrovft&amp;AN=00006254-000000000-00000</v>
      </c>
    </row>
    <row r="56" spans="1:6" x14ac:dyDescent="0.35">
      <c r="A56" t="s">
        <v>99</v>
      </c>
      <c r="B56" t="s">
        <v>124</v>
      </c>
      <c r="C56" t="s">
        <v>177</v>
      </c>
      <c r="D56" t="s">
        <v>169</v>
      </c>
      <c r="E56" t="s">
        <v>164</v>
      </c>
      <c r="F56" s="2" t="str">
        <f>HYPERLINK("http://ovidsp.ovid.com/ovidweb.cgi?T=JS&amp;NEWS=n&amp;CSC=Y&amp;PAGE=toc&amp;D=yrovft&amp;AN=00006250-000000000-00000","http://ovidsp.ovid.com/ovidweb.cgi?T=JS&amp;NEWS=n&amp;CSC=Y&amp;PAGE=toc&amp;D=yrovft&amp;AN=00006250-000000000-00000")</f>
        <v>http://ovidsp.ovid.com/ovidweb.cgi?T=JS&amp;NEWS=n&amp;CSC=Y&amp;PAGE=toc&amp;D=yrovft&amp;AN=00006250-000000000-00000</v>
      </c>
    </row>
    <row r="57" spans="1:6" x14ac:dyDescent="0.35">
      <c r="A57" t="s">
        <v>142</v>
      </c>
      <c r="B57" t="s">
        <v>38</v>
      </c>
      <c r="C57" t="s">
        <v>4</v>
      </c>
      <c r="D57" t="s">
        <v>169</v>
      </c>
      <c r="E57" t="s">
        <v>206</v>
      </c>
      <c r="F57" s="2" t="str">
        <f>HYPERLINK("http://ovidsp.ovid.com/ovidweb.cgi?T=JS&amp;NEWS=n&amp;CSC=Y&amp;PAGE=toc&amp;D=yrovft&amp;AN=00006676-000000000-00000","http://ovidsp.ovid.com/ovidweb.cgi?T=JS&amp;NEWS=n&amp;CSC=Y&amp;PAGE=toc&amp;D=yrovft&amp;AN=00006676-000000000-00000")</f>
        <v>http://ovidsp.ovid.com/ovidweb.cgi?T=JS&amp;NEWS=n&amp;CSC=Y&amp;PAGE=toc&amp;D=yrovft&amp;AN=00006676-000000000-00000</v>
      </c>
    </row>
    <row r="58" spans="1:6" x14ac:dyDescent="0.35">
      <c r="A58" t="s">
        <v>84</v>
      </c>
      <c r="B58" t="s">
        <v>70</v>
      </c>
      <c r="C58" t="s">
        <v>177</v>
      </c>
      <c r="D58" t="s">
        <v>169</v>
      </c>
      <c r="E58" t="s">
        <v>206</v>
      </c>
      <c r="F58" s="2" t="str">
        <f>HYPERLINK("http://ovidsp.ovid.com/ovidweb.cgi?T=JS&amp;NEWS=n&amp;CSC=Y&amp;PAGE=toc&amp;D=yrovft&amp;AN=00130478-000000000-00000","http://ovidsp.ovid.com/ovidweb.cgi?T=JS&amp;NEWS=n&amp;CSC=Y&amp;PAGE=toc&amp;D=yrovft&amp;AN=00130478-000000000-00000")</f>
        <v>http://ovidsp.ovid.com/ovidweb.cgi?T=JS&amp;NEWS=n&amp;CSC=Y&amp;PAGE=toc&amp;D=yrovft&amp;AN=00130478-000000000-00000</v>
      </c>
    </row>
    <row r="59" spans="1:6" x14ac:dyDescent="0.35">
      <c r="A59" t="s">
        <v>194</v>
      </c>
      <c r="B59" t="s">
        <v>72</v>
      </c>
      <c r="C59" t="s">
        <v>162</v>
      </c>
      <c r="D59" t="s">
        <v>169</v>
      </c>
      <c r="E59" t="s">
        <v>206</v>
      </c>
      <c r="F59" s="2" t="str">
        <f>HYPERLINK("http://ovidsp.ovid.com/ovidweb.cgi?T=JS&amp;NEWS=n&amp;CSC=Y&amp;PAGE=toc&amp;D=yrovft&amp;AN=00006565-000000000-00000","http://ovidsp.ovid.com/ovidweb.cgi?T=JS&amp;NEWS=n&amp;CSC=Y&amp;PAGE=toc&amp;D=yrovft&amp;AN=00006565-000000000-00000")</f>
        <v>http://ovidsp.ovid.com/ovidweb.cgi?T=JS&amp;NEWS=n&amp;CSC=Y&amp;PAGE=toc&amp;D=yrovft&amp;AN=00006565-000000000-00000</v>
      </c>
    </row>
    <row r="60" spans="1:6" x14ac:dyDescent="0.35">
      <c r="A60" t="s">
        <v>69</v>
      </c>
      <c r="B60" t="s">
        <v>12</v>
      </c>
      <c r="C60" t="s">
        <v>179</v>
      </c>
      <c r="D60" t="s">
        <v>169</v>
      </c>
      <c r="E60" t="s">
        <v>164</v>
      </c>
      <c r="F60" s="2" t="str">
        <f>HYPERLINK("http://ovidsp.ovid.com/ovidweb.cgi?T=JS&amp;NEWS=n&amp;CSC=Y&amp;PAGE=toc&amp;D=yrovft&amp;AN=00006454-000000000-00000","http://ovidsp.ovid.com/ovidweb.cgi?T=JS&amp;NEWS=n&amp;CSC=Y&amp;PAGE=toc&amp;D=yrovft&amp;AN=00006454-000000000-00000")</f>
        <v>http://ovidsp.ovid.com/ovidweb.cgi?T=JS&amp;NEWS=n&amp;CSC=Y&amp;PAGE=toc&amp;D=yrovft&amp;AN=00006454-000000000-00000</v>
      </c>
    </row>
    <row r="61" spans="1:6" x14ac:dyDescent="0.35">
      <c r="A61" t="s">
        <v>184</v>
      </c>
      <c r="B61" t="s">
        <v>132</v>
      </c>
      <c r="C61" t="s">
        <v>189</v>
      </c>
      <c r="D61" t="s">
        <v>169</v>
      </c>
      <c r="E61" t="s">
        <v>164</v>
      </c>
      <c r="F61" s="2" t="str">
        <f>HYPERLINK("http://ovidsp.ovid.com/ovidweb.cgi?T=JS&amp;NEWS=n&amp;CSC=Y&amp;PAGE=toc&amp;D=yrovft&amp;AN=00007435-000000000-00000","http://ovidsp.ovid.com/ovidweb.cgi?T=JS&amp;NEWS=n&amp;CSC=Y&amp;PAGE=toc&amp;D=yrovft&amp;AN=00007435-000000000-00000")</f>
        <v>http://ovidsp.ovid.com/ovidweb.cgi?T=JS&amp;NEWS=n&amp;CSC=Y&amp;PAGE=toc&amp;D=yrovft&amp;AN=00007435-000000000-00000</v>
      </c>
    </row>
    <row r="62" spans="1:6" x14ac:dyDescent="0.35">
      <c r="A62" t="s">
        <v>16</v>
      </c>
      <c r="B62" t="s">
        <v>7</v>
      </c>
      <c r="C62" t="s">
        <v>177</v>
      </c>
      <c r="D62" t="s">
        <v>169</v>
      </c>
      <c r="E62" t="s">
        <v>164</v>
      </c>
      <c r="F62" s="2" t="str">
        <f>HYPERLINK("http://ovidsp.ovid.com/ovidweb.cgi?T=JS&amp;NEWS=n&amp;CSC=Y&amp;PAGE=toc&amp;D=yrovft&amp;AN=00024382-000000000-00000","http://ovidsp.ovid.com/ovidweb.cgi?T=JS&amp;NEWS=n&amp;CSC=Y&amp;PAGE=toc&amp;D=yrovft&amp;AN=00024382-000000000-00000")</f>
        <v>http://ovidsp.ovid.com/ovidweb.cgi?T=JS&amp;NEWS=n&amp;CSC=Y&amp;PAGE=toc&amp;D=yrovft&amp;AN=00024382-000000000-00000</v>
      </c>
    </row>
    <row r="63" spans="1:6" x14ac:dyDescent="0.35">
      <c r="A63" t="s">
        <v>161</v>
      </c>
      <c r="B63" t="s">
        <v>207</v>
      </c>
      <c r="C63" t="s">
        <v>188</v>
      </c>
      <c r="D63" t="s">
        <v>169</v>
      </c>
      <c r="E63" t="s">
        <v>39</v>
      </c>
      <c r="F63" s="2" t="str">
        <f>HYPERLINK("http://ovidsp.ovid.com/ovidweb.cgi?T=JS&amp;NEWS=n&amp;CSC=Y&amp;PAGE=toc&amp;D=yrovft&amp;AN=00007632-000000000-00000","http://ovidsp.ovid.com/ovidweb.cgi?T=JS&amp;NEWS=n&amp;CSC=Y&amp;PAGE=toc&amp;D=yrovft&amp;AN=00007632-000000000-00000")</f>
        <v>http://ovidsp.ovid.com/ovidweb.cgi?T=JS&amp;NEWS=n&amp;CSC=Y&amp;PAGE=toc&amp;D=yrovft&amp;AN=00007632-000000000-00000</v>
      </c>
    </row>
    <row r="64" spans="1:6" x14ac:dyDescent="0.35">
      <c r="A64" t="s">
        <v>83</v>
      </c>
      <c r="B64" t="s">
        <v>108</v>
      </c>
      <c r="C64" t="s">
        <v>102</v>
      </c>
      <c r="D64" t="s">
        <v>199</v>
      </c>
      <c r="E64" t="s">
        <v>206</v>
      </c>
      <c r="F64" s="2" t="str">
        <f>HYPERLINK("http://ovidsp.ovid.com/ovidweb.cgi?T=JS&amp;NEWS=n&amp;CSC=Y&amp;PAGE=toc&amp;D=yrovft&amp;AN=00007670-000000000-00000","http://ovidsp.ovid.com/ovidweb.cgi?T=JS&amp;NEWS=n&amp;CSC=Y&amp;PAGE=toc&amp;D=yrovft&amp;AN=00007670-000000000-00000")</f>
        <v>http://ovidsp.ovid.com/ovidweb.cgi?T=JS&amp;NEWS=n&amp;CSC=Y&amp;PAGE=toc&amp;D=yrovft&amp;AN=00007670-000000000-00000</v>
      </c>
    </row>
    <row r="65" spans="1:6" x14ac:dyDescent="0.35">
      <c r="A65" t="s">
        <v>168</v>
      </c>
      <c r="B65" t="s">
        <v>46</v>
      </c>
      <c r="C65" t="s">
        <v>154</v>
      </c>
      <c r="D65" t="s">
        <v>169</v>
      </c>
      <c r="E65" t="s">
        <v>134</v>
      </c>
      <c r="F65" s="2" t="str">
        <f>HYPERLINK("http://ovidsp.ovid.com/ovidweb.cgi?T=JS&amp;NEWS=n&amp;CSC=Y&amp;PAGE=toc&amp;D=yrovft&amp;AN=00007890-000000000-00000","http://ovidsp.ovid.com/ovidweb.cgi?T=JS&amp;NEWS=n&amp;CSC=Y&amp;PAGE=toc&amp;D=yrovft&amp;AN=00007890-000000000-00000")</f>
        <v>http://ovidsp.ovid.com/ovidweb.cgi?T=JS&amp;NEWS=n&amp;CSC=Y&amp;PAGE=toc&amp;D=yrovft&amp;AN=00007890-000000000-00000</v>
      </c>
    </row>
    <row r="66" spans="1:6" x14ac:dyDescent="0.35">
      <c r="A66" t="s">
        <v>13</v>
      </c>
      <c r="B66" t="s">
        <v>48</v>
      </c>
      <c r="C66" t="s">
        <v>154</v>
      </c>
      <c r="D66" t="s">
        <v>169</v>
      </c>
      <c r="E66" t="s">
        <v>134</v>
      </c>
      <c r="F66" s="2" t="str">
        <f>HYPERLINK("http://ovidsp.ovid.com/ovidweb.cgi?T=JS&amp;NEWS=n&amp;CSC=Y&amp;PAGE=toc&amp;D=yrovft&amp;AN=01845228-000000000-00000","http://ovidsp.ovid.com/ovidweb.cgi?T=JS&amp;NEWS=n&amp;CSC=Y&amp;PAGE=toc&amp;D=yrovft&amp;AN=01845228-000000000-00000")</f>
        <v>http://ovidsp.ovid.com/ovidweb.cgi?T=JS&amp;NEWS=n&amp;CSC=Y&amp;PAGE=toc&amp;D=yrovft&amp;AN=01845228-000000000-00000</v>
      </c>
    </row>
    <row r="67" spans="1:6" x14ac:dyDescent="0.35">
      <c r="A67" t="s">
        <v>216</v>
      </c>
      <c r="B67" t="s">
        <v>217</v>
      </c>
      <c r="C67" t="s">
        <v>218</v>
      </c>
      <c r="D67" t="s">
        <v>199</v>
      </c>
      <c r="E67" t="s">
        <v>219</v>
      </c>
      <c r="F67" s="2" t="str">
        <f>HYPERLINK("http://ovidsp.ovid.com/ovidweb.cgi?T=JS&amp;NEWS=n&amp;CSC=Y&amp;PAGE=toc&amp;D=yrovft&amp;AN=00003012-000000000-00000","http://ovidsp.ovid.com/ovidweb.cgi?T=JS&amp;NEWS=n&amp;CSC=Y&amp;PAGE=toc&amp;D=yrovft&amp;AN=00003012-000000000-00000")</f>
        <v>http://ovidsp.ovid.com/ovidweb.cgi?T=JS&amp;NEWS=n&amp;CSC=Y&amp;PAGE=toc&amp;D=yrovft&amp;AN=00003012-000000000-00000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886EF-E527-49A7-8739-EA732E0CB8A9}">
  <dimension ref="A1:F61"/>
  <sheetViews>
    <sheetView workbookViewId="0">
      <selection activeCell="A11" sqref="A11"/>
    </sheetView>
  </sheetViews>
  <sheetFormatPr defaultColWidth="9.1796875" defaultRowHeight="14.5" x14ac:dyDescent="0.35"/>
  <cols>
    <col min="1" max="1" width="54.7265625" customWidth="1"/>
    <col min="2" max="3" width="14.7265625" customWidth="1"/>
    <col min="4" max="4" width="31.54296875" customWidth="1"/>
    <col min="5" max="5" width="28.1796875" customWidth="1"/>
    <col min="6" max="6" width="64.7265625" customWidth="1"/>
  </cols>
  <sheetData>
    <row r="1" spans="1:6" x14ac:dyDescent="0.35">
      <c r="A1" t="s">
        <v>109</v>
      </c>
      <c r="B1" t="s">
        <v>180</v>
      </c>
      <c r="C1" t="s">
        <v>65</v>
      </c>
      <c r="D1" t="s">
        <v>115</v>
      </c>
      <c r="E1" t="s">
        <v>55</v>
      </c>
      <c r="F1" s="1" t="s">
        <v>202</v>
      </c>
    </row>
    <row r="2" spans="1:6" x14ac:dyDescent="0.35">
      <c r="A2" t="s">
        <v>284</v>
      </c>
      <c r="B2" t="s">
        <v>285</v>
      </c>
      <c r="C2" t="s">
        <v>286</v>
      </c>
      <c r="D2" t="s">
        <v>169</v>
      </c>
      <c r="E2" t="s">
        <v>287</v>
      </c>
      <c r="F2" s="2" t="str">
        <f>HYPERLINK("http://ovidsp.ovid.com/ovidweb.cgi?T=JS&amp;NEWS=n&amp;CSC=Y&amp;PAGE=toc&amp;D=yrovft&amp;AN=00135124-000000000-00000","http://ovidsp.ovid.com/ovidweb.cgi?T=JS&amp;NEWS=n&amp;CSC=Y&amp;PAGE=toc&amp;D=yrovft&amp;AN=00135124-000000000-00000")</f>
        <v>http://ovidsp.ovid.com/ovidweb.cgi?T=JS&amp;NEWS=n&amp;CSC=Y&amp;PAGE=toc&amp;D=yrovft&amp;AN=00135124-000000000-00000</v>
      </c>
    </row>
    <row r="3" spans="1:6" x14ac:dyDescent="0.35">
      <c r="A3" t="s">
        <v>289</v>
      </c>
      <c r="B3" t="s">
        <v>290</v>
      </c>
      <c r="C3" t="s">
        <v>291</v>
      </c>
      <c r="D3" t="s">
        <v>169</v>
      </c>
      <c r="E3" t="s">
        <v>292</v>
      </c>
      <c r="F3" s="2" t="str">
        <f>HYPERLINK("http://ovidsp.ovid.com/ovidweb.cgi?T=JS&amp;NEWS=n&amp;CSC=Y&amp;PAGE=toc&amp;D=yrovft&amp;AN=00125480-000000000-00000","http://ovidsp.ovid.com/ovidweb.cgi?T=JS&amp;NEWS=n&amp;CSC=Y&amp;PAGE=toc&amp;D=yrovft&amp;AN=00125480-000000000-00000")</f>
        <v>http://ovidsp.ovid.com/ovidweb.cgi?T=JS&amp;NEWS=n&amp;CSC=Y&amp;PAGE=toc&amp;D=yrovft&amp;AN=00125480-000000000-00000</v>
      </c>
    </row>
    <row r="4" spans="1:6" x14ac:dyDescent="0.35">
      <c r="A4" t="s">
        <v>294</v>
      </c>
      <c r="B4" t="s">
        <v>295</v>
      </c>
      <c r="C4" t="s">
        <v>177</v>
      </c>
      <c r="D4" t="s">
        <v>169</v>
      </c>
      <c r="E4" t="s">
        <v>296</v>
      </c>
      <c r="F4" s="2" t="str">
        <f>HYPERLINK("http://ovidsp.ovid.com/ovidweb.cgi?T=JS&amp;NEWS=n&amp;CSC=Y&amp;PAGE=toc&amp;D=yrovft&amp;AN=00129334-000000000-00000","http://ovidsp.ovid.com/ovidweb.cgi?T=JS&amp;NEWS=n&amp;CSC=Y&amp;PAGE=toc&amp;D=yrovft&amp;AN=00129334-000000000-00000")</f>
        <v>http://ovidsp.ovid.com/ovidweb.cgi?T=JS&amp;NEWS=n&amp;CSC=Y&amp;PAGE=toc&amp;D=yrovft&amp;AN=00129334-000000000-00000</v>
      </c>
    </row>
    <row r="5" spans="1:6" x14ac:dyDescent="0.35">
      <c r="A5" t="s">
        <v>298</v>
      </c>
      <c r="B5" t="s">
        <v>299</v>
      </c>
      <c r="C5" t="s">
        <v>177</v>
      </c>
      <c r="D5" t="s">
        <v>169</v>
      </c>
      <c r="E5" t="s">
        <v>300</v>
      </c>
      <c r="F5" s="2" t="str">
        <f>HYPERLINK("http://ovidsp.ovid.com/ovidweb.cgi?T=JS&amp;NEWS=n&amp;CSC=Y&amp;PAGE=toc&amp;D=yrovft&amp;AN=00002093-000000000-00000","http://ovidsp.ovid.com/ovidweb.cgi?T=JS&amp;NEWS=n&amp;CSC=Y&amp;PAGE=toc&amp;D=yrovft&amp;AN=00002093-000000000-00000")</f>
        <v>http://ovidsp.ovid.com/ovidweb.cgi?T=JS&amp;NEWS=n&amp;CSC=Y&amp;PAGE=toc&amp;D=yrovft&amp;AN=00002093-000000000-00000</v>
      </c>
    </row>
    <row r="6" spans="1:6" x14ac:dyDescent="0.35">
      <c r="A6" t="s">
        <v>302</v>
      </c>
      <c r="B6" t="s">
        <v>303</v>
      </c>
      <c r="C6" t="s">
        <v>304</v>
      </c>
      <c r="D6" t="s">
        <v>169</v>
      </c>
      <c r="E6" t="s">
        <v>305</v>
      </c>
      <c r="F6" s="2" t="str">
        <f>HYPERLINK("http://ovidsp.ovid.com/ovidweb.cgi?T=JS&amp;NEWS=n&amp;CSC=Y&amp;PAGE=toc&amp;D=yrovft&amp;AN=00000372-000000000-00000","http://ovidsp.ovid.com/ovidweb.cgi?T=JS&amp;NEWS=n&amp;CSC=Y&amp;PAGE=toc&amp;D=yrovft&amp;AN=00000372-000000000-00000")</f>
        <v>http://ovidsp.ovid.com/ovidweb.cgi?T=JS&amp;NEWS=n&amp;CSC=Y&amp;PAGE=toc&amp;D=yrovft&amp;AN=00000372-000000000-00000</v>
      </c>
    </row>
    <row r="7" spans="1:6" x14ac:dyDescent="0.35">
      <c r="A7" t="s">
        <v>307</v>
      </c>
      <c r="B7" t="s">
        <v>308</v>
      </c>
      <c r="C7" t="s">
        <v>309</v>
      </c>
      <c r="D7" t="s">
        <v>169</v>
      </c>
      <c r="E7" t="s">
        <v>310</v>
      </c>
      <c r="F7" s="2" t="str">
        <f>HYPERLINK("http://ovidsp.ovid.com/ovidweb.cgi?T=JS&amp;NEWS=n&amp;CSC=Y&amp;PAGE=toc&amp;D=yrovft&amp;AN=00045391-000000000-00000","http://ovidsp.ovid.com/ovidweb.cgi?T=JS&amp;NEWS=n&amp;CSC=Y&amp;PAGE=toc&amp;D=yrovft&amp;AN=00045391-000000000-00000")</f>
        <v>http://ovidsp.ovid.com/ovidweb.cgi?T=JS&amp;NEWS=n&amp;CSC=Y&amp;PAGE=toc&amp;D=yrovft&amp;AN=00045391-000000000-00000</v>
      </c>
    </row>
    <row r="8" spans="1:6" x14ac:dyDescent="0.35">
      <c r="A8" t="s">
        <v>312</v>
      </c>
      <c r="B8" t="s">
        <v>313</v>
      </c>
      <c r="C8" t="s">
        <v>314</v>
      </c>
      <c r="D8" t="s">
        <v>169</v>
      </c>
      <c r="E8" t="s">
        <v>292</v>
      </c>
      <c r="F8" s="2" t="str">
        <f>HYPERLINK("http://ovidsp.ovid.com/ovidweb.cgi?T=JS&amp;NEWS=n&amp;CSC=Y&amp;PAGE=toc&amp;D=yrovft&amp;AN=00000637-000000000-00000","http://ovidsp.ovid.com/ovidweb.cgi?T=JS&amp;NEWS=n&amp;CSC=Y&amp;PAGE=toc&amp;D=yrovft&amp;AN=00000637-000000000-00000")</f>
        <v>http://ovidsp.ovid.com/ovidweb.cgi?T=JS&amp;NEWS=n&amp;CSC=Y&amp;PAGE=toc&amp;D=yrovft&amp;AN=00000637-000000000-00000</v>
      </c>
    </row>
    <row r="9" spans="1:6" x14ac:dyDescent="0.35">
      <c r="A9" t="s">
        <v>316</v>
      </c>
      <c r="B9" t="s">
        <v>317</v>
      </c>
      <c r="C9" t="s">
        <v>318</v>
      </c>
      <c r="D9" t="s">
        <v>169</v>
      </c>
      <c r="E9" t="s">
        <v>319</v>
      </c>
      <c r="F9" s="2" t="str">
        <f>HYPERLINK("http://ovidsp.ovid.com/ovidweb.cgi?T=JS&amp;NEWS=n&amp;CSC=Y&amp;PAGE=toc&amp;D=yrovft&amp;AN=00001813-000000000-00000","http://ovidsp.ovid.com/ovidweb.cgi?T=JS&amp;NEWS=n&amp;CSC=Y&amp;PAGE=toc&amp;D=yrovft&amp;AN=00001813-000000000-00000")</f>
        <v>http://ovidsp.ovid.com/ovidweb.cgi?T=JS&amp;NEWS=n&amp;CSC=Y&amp;PAGE=toc&amp;D=yrovft&amp;AN=00001813-000000000-00000</v>
      </c>
    </row>
    <row r="10" spans="1:6" x14ac:dyDescent="0.35">
      <c r="A10" t="s">
        <v>321</v>
      </c>
      <c r="B10" t="s">
        <v>322</v>
      </c>
      <c r="C10" t="s">
        <v>323</v>
      </c>
      <c r="D10" t="s">
        <v>169</v>
      </c>
      <c r="E10" t="s">
        <v>324</v>
      </c>
      <c r="F10" s="2" t="str">
        <f>HYPERLINK("http://ovidsp.ovid.com/ovidweb.cgi?T=JS&amp;NEWS=n&amp;CSC=Y&amp;PAGE=toc&amp;D=yrovft&amp;AN=00129039-000000000-00000","http://ovidsp.ovid.com/ovidweb.cgi?T=JS&amp;NEWS=n&amp;CSC=Y&amp;PAGE=toc&amp;D=yrovft&amp;AN=00129039-000000000-00000")</f>
        <v>http://ovidsp.ovid.com/ovidweb.cgi?T=JS&amp;NEWS=n&amp;CSC=Y&amp;PAGE=toc&amp;D=yrovft&amp;AN=00129039-000000000-00000</v>
      </c>
    </row>
    <row r="11" spans="1:6" x14ac:dyDescent="0.35">
      <c r="A11" t="s">
        <v>326</v>
      </c>
      <c r="B11" t="s">
        <v>327</v>
      </c>
      <c r="C11" t="s">
        <v>328</v>
      </c>
      <c r="D11" t="s">
        <v>169</v>
      </c>
      <c r="E11" t="s">
        <v>329</v>
      </c>
      <c r="F11" s="2" t="str">
        <f>HYPERLINK("http://ovidsp.ovid.com/ovidweb.cgi?T=JS&amp;NEWS=n&amp;CSC=Y&amp;PAGE=toc&amp;D=yrovft&amp;AN=00008877-000000000-00000","http://ovidsp.ovid.com/ovidweb.cgi?T=JS&amp;NEWS=n&amp;CSC=Y&amp;PAGE=toc&amp;D=yrovft&amp;AN=00008877-000000000-00000")</f>
        <v>http://ovidsp.ovid.com/ovidweb.cgi?T=JS&amp;NEWS=n&amp;CSC=Y&amp;PAGE=toc&amp;D=yrovft&amp;AN=00008877-000000000-00000</v>
      </c>
    </row>
    <row r="12" spans="1:6" x14ac:dyDescent="0.35">
      <c r="A12" t="s">
        <v>331</v>
      </c>
      <c r="B12" t="s">
        <v>332</v>
      </c>
      <c r="C12" t="s">
        <v>333</v>
      </c>
      <c r="D12" t="s">
        <v>169</v>
      </c>
      <c r="E12" t="s">
        <v>334</v>
      </c>
      <c r="F12" s="2" t="str">
        <f>HYPERLINK("http://ovidsp.ovid.com/ovidweb.cgi?T=JS&amp;NEWS=n&amp;CSC=Y&amp;PAGE=toc&amp;D=yrovft&amp;AN=00001721-000000000-00000","http://ovidsp.ovid.com/ovidweb.cgi?T=JS&amp;NEWS=n&amp;CSC=Y&amp;PAGE=toc&amp;D=yrovft&amp;AN=00001721-000000000-00000")</f>
        <v>http://ovidsp.ovid.com/ovidweb.cgi?T=JS&amp;NEWS=n&amp;CSC=Y&amp;PAGE=toc&amp;D=yrovft&amp;AN=00001721-000000000-00000</v>
      </c>
    </row>
    <row r="13" spans="1:6" x14ac:dyDescent="0.35">
      <c r="A13" t="s">
        <v>336</v>
      </c>
      <c r="B13" t="s">
        <v>337</v>
      </c>
      <c r="C13" t="s">
        <v>338</v>
      </c>
      <c r="D13" t="s">
        <v>169</v>
      </c>
      <c r="E13" t="s">
        <v>339</v>
      </c>
      <c r="F13" s="2" t="str">
        <f>HYPERLINK("http://ovidsp.ovid.com/ovidweb.cgi?T=JS&amp;NEWS=n&amp;CSC=Y&amp;PAGE=toc&amp;D=yrovft&amp;AN=00126097-000000000-00000","http://ovidsp.ovid.com/ovidweb.cgi?T=JS&amp;NEWS=n&amp;CSC=Y&amp;PAGE=toc&amp;D=yrovft&amp;AN=00126097-000000000-00000")</f>
        <v>http://ovidsp.ovid.com/ovidweb.cgi?T=JS&amp;NEWS=n&amp;CSC=Y&amp;PAGE=toc&amp;D=yrovft&amp;AN=00126097-000000000-00000</v>
      </c>
    </row>
    <row r="14" spans="1:6" x14ac:dyDescent="0.35">
      <c r="A14" t="s">
        <v>341</v>
      </c>
      <c r="B14" t="s">
        <v>342</v>
      </c>
      <c r="C14" t="s">
        <v>343</v>
      </c>
      <c r="D14" t="s">
        <v>169</v>
      </c>
      <c r="E14" t="s">
        <v>344</v>
      </c>
      <c r="F14" s="2" t="str">
        <f>HYPERLINK("http://ovidsp.ovid.com/ovidweb.cgi?T=JS&amp;NEWS=n&amp;CSC=Y&amp;PAGE=toc&amp;D=yrovft&amp;AN=00130404-000000000-00000","http://ovidsp.ovid.com/ovidweb.cgi?T=JS&amp;NEWS=n&amp;CSC=Y&amp;PAGE=toc&amp;D=yrovft&amp;AN=00130404-000000000-00000")</f>
        <v>http://ovidsp.ovid.com/ovidweb.cgi?T=JS&amp;NEWS=n&amp;CSC=Y&amp;PAGE=toc&amp;D=yrovft&amp;AN=00130404-000000000-00000</v>
      </c>
    </row>
    <row r="15" spans="1:6" x14ac:dyDescent="0.35">
      <c r="A15" t="s">
        <v>346</v>
      </c>
      <c r="B15" t="s">
        <v>347</v>
      </c>
      <c r="C15" t="s">
        <v>348</v>
      </c>
      <c r="D15" t="s">
        <v>169</v>
      </c>
      <c r="E15" t="s">
        <v>349</v>
      </c>
      <c r="F15" s="2" t="str">
        <f>HYPERLINK("http://ovidsp.ovid.com/ovidweb.cgi?T=JS&amp;NEWS=n&amp;CSC=Y&amp;PAGE=toc&amp;D=yrovft&amp;AN=00002820-000000000-00000","http://ovidsp.ovid.com/ovidweb.cgi?T=JS&amp;NEWS=n&amp;CSC=Y&amp;PAGE=toc&amp;D=yrovft&amp;AN=00002820-000000000-00000")</f>
        <v>http://ovidsp.ovid.com/ovidweb.cgi?T=JS&amp;NEWS=n&amp;CSC=Y&amp;PAGE=toc&amp;D=yrovft&amp;AN=00002820-000000000-00000</v>
      </c>
    </row>
    <row r="16" spans="1:6" x14ac:dyDescent="0.35">
      <c r="A16" t="s">
        <v>351</v>
      </c>
      <c r="B16" t="s">
        <v>352</v>
      </c>
      <c r="C16" t="s">
        <v>353</v>
      </c>
      <c r="D16" t="s">
        <v>169</v>
      </c>
      <c r="E16" t="s">
        <v>354</v>
      </c>
      <c r="F16" s="2" t="str">
        <f>HYPERLINK("http://ovidsp.ovid.com/ovidweb.cgi?T=JS&amp;NEWS=n&amp;CSC=Y&amp;PAGE=toc&amp;D=yrovft&amp;AN=00045415-000000000-00000","http://ovidsp.ovid.com/ovidweb.cgi?T=JS&amp;NEWS=n&amp;CSC=Y&amp;PAGE=toc&amp;D=yrovft&amp;AN=00045415-000000000-00000")</f>
        <v>http://ovidsp.ovid.com/ovidweb.cgi?T=JS&amp;NEWS=n&amp;CSC=Y&amp;PAGE=toc&amp;D=yrovft&amp;AN=00045415-000000000-00000</v>
      </c>
    </row>
    <row r="17" spans="1:6" x14ac:dyDescent="0.35">
      <c r="A17" t="s">
        <v>356</v>
      </c>
      <c r="B17" t="s">
        <v>357</v>
      </c>
      <c r="C17" t="s">
        <v>358</v>
      </c>
      <c r="D17" t="s">
        <v>169</v>
      </c>
      <c r="E17" t="s">
        <v>359</v>
      </c>
      <c r="F17" s="2" t="str">
        <f>HYPERLINK("http://ovidsp.ovid.com/ovidweb.cgi?T=JS&amp;NEWS=n&amp;CSC=Y&amp;PAGE=toc&amp;D=yrovft&amp;AN=00002826-000000000-00000","http://ovidsp.ovid.com/ovidweb.cgi?T=JS&amp;NEWS=n&amp;CSC=Y&amp;PAGE=toc&amp;D=yrovft&amp;AN=00002826-000000000-00000")</f>
        <v>http://ovidsp.ovid.com/ovidweb.cgi?T=JS&amp;NEWS=n&amp;CSC=Y&amp;PAGE=toc&amp;D=yrovft&amp;AN=00002826-000000000-00000</v>
      </c>
    </row>
    <row r="18" spans="1:6" x14ac:dyDescent="0.35">
      <c r="A18" t="s">
        <v>361</v>
      </c>
      <c r="B18" t="s">
        <v>362</v>
      </c>
      <c r="C18" t="s">
        <v>363</v>
      </c>
      <c r="D18" t="s">
        <v>169</v>
      </c>
      <c r="E18" t="s">
        <v>364</v>
      </c>
      <c r="F18" s="2" t="str">
        <f>HYPERLINK("http://ovidsp.ovid.com/ovidweb.cgi?T=JS&amp;NEWS=n&amp;CSC=Y&amp;PAGE=toc&amp;D=yrovft&amp;AN=00003072-000000000-00000","http://ovidsp.ovid.com/ovidweb.cgi?T=JS&amp;NEWS=n&amp;CSC=Y&amp;PAGE=toc&amp;D=yrovft&amp;AN=00003072-000000000-00000")</f>
        <v>http://ovidsp.ovid.com/ovidweb.cgi?T=JS&amp;NEWS=n&amp;CSC=Y&amp;PAGE=toc&amp;D=yrovft&amp;AN=00003072-000000000-00000</v>
      </c>
    </row>
    <row r="19" spans="1:6" x14ac:dyDescent="0.35">
      <c r="A19" t="s">
        <v>366</v>
      </c>
      <c r="B19" t="s">
        <v>367</v>
      </c>
      <c r="C19" t="s">
        <v>368</v>
      </c>
      <c r="D19" t="s">
        <v>169</v>
      </c>
      <c r="E19" t="s">
        <v>319</v>
      </c>
      <c r="F19" s="2" t="str">
        <f>HYPERLINK("http://ovidsp.ovid.com/ovidweb.cgi?T=JS&amp;NEWS=n&amp;CSC=Y&amp;PAGE=toc&amp;D=yrovft&amp;AN=00003226-000000000-00000","http://ovidsp.ovid.com/ovidweb.cgi?T=JS&amp;NEWS=n&amp;CSC=Y&amp;PAGE=toc&amp;D=yrovft&amp;AN=00003226-000000000-00000")</f>
        <v>http://ovidsp.ovid.com/ovidweb.cgi?T=JS&amp;NEWS=n&amp;CSC=Y&amp;PAGE=toc&amp;D=yrovft&amp;AN=00003226-000000000-00000</v>
      </c>
    </row>
    <row r="20" spans="1:6" x14ac:dyDescent="0.35">
      <c r="A20" t="s">
        <v>370</v>
      </c>
      <c r="B20" t="s">
        <v>371</v>
      </c>
      <c r="C20" t="s">
        <v>372</v>
      </c>
      <c r="D20" t="s">
        <v>169</v>
      </c>
      <c r="E20" t="s">
        <v>329</v>
      </c>
      <c r="F20" s="2" t="str">
        <f>HYPERLINK("http://ovidsp.ovid.com/ovidweb.cgi?T=JS&amp;NEWS=n&amp;CSC=Y&amp;PAGE=toc&amp;D=yrovft&amp;AN=00019501-000000000-00000","http://ovidsp.ovid.com/ovidweb.cgi?T=JS&amp;NEWS=n&amp;CSC=Y&amp;PAGE=toc&amp;D=yrovft&amp;AN=00019501-000000000-00000")</f>
        <v>http://ovidsp.ovid.com/ovidweb.cgi?T=JS&amp;NEWS=n&amp;CSC=Y&amp;PAGE=toc&amp;D=yrovft&amp;AN=00019501-000000000-00000</v>
      </c>
    </row>
    <row r="21" spans="1:6" x14ac:dyDescent="0.35">
      <c r="A21" t="s">
        <v>374</v>
      </c>
      <c r="B21" t="s">
        <v>375</v>
      </c>
      <c r="C21" t="s">
        <v>376</v>
      </c>
      <c r="D21" t="s">
        <v>169</v>
      </c>
      <c r="E21" t="s">
        <v>377</v>
      </c>
      <c r="F21" s="2" t="str">
        <f>HYPERLINK("http://ovidsp.ovid.com/ovidweb.cgi?T=JS&amp;NEWS=n&amp;CSC=Y&amp;PAGE=toc&amp;D=yrovft&amp;AN=00130832-000000000-00000","http://ovidsp.ovid.com/ovidweb.cgi?T=JS&amp;NEWS=n&amp;CSC=Y&amp;PAGE=toc&amp;D=yrovft&amp;AN=00130832-000000000-00000")</f>
        <v>http://ovidsp.ovid.com/ovidweb.cgi?T=JS&amp;NEWS=n&amp;CSC=Y&amp;PAGE=toc&amp;D=yrovft&amp;AN=00130832-000000000-00000</v>
      </c>
    </row>
    <row r="22" spans="1:6" x14ac:dyDescent="0.35">
      <c r="A22" t="s">
        <v>379</v>
      </c>
      <c r="B22" t="s">
        <v>380</v>
      </c>
      <c r="C22" t="s">
        <v>381</v>
      </c>
      <c r="D22" t="s">
        <v>169</v>
      </c>
      <c r="E22" t="s">
        <v>382</v>
      </c>
      <c r="F22" s="2" t="str">
        <f>HYPERLINK("http://ovidsp.ovid.com/ovidweb.cgi?T=JS&amp;NEWS=n&amp;CSC=Y&amp;PAGE=toc&amp;D=yrovft&amp;AN=00001573-000000000-00000","http://ovidsp.ovid.com/ovidweb.cgi?T=JS&amp;NEWS=n&amp;CSC=Y&amp;PAGE=toc&amp;D=yrovft&amp;AN=00001573-000000000-00000")</f>
        <v>http://ovidsp.ovid.com/ovidweb.cgi?T=JS&amp;NEWS=n&amp;CSC=Y&amp;PAGE=toc&amp;D=yrovft&amp;AN=00001573-000000000-00000</v>
      </c>
    </row>
    <row r="23" spans="1:6" x14ac:dyDescent="0.35">
      <c r="A23" t="s">
        <v>384</v>
      </c>
      <c r="B23" t="s">
        <v>385</v>
      </c>
      <c r="C23" t="s">
        <v>386</v>
      </c>
      <c r="D23" t="s">
        <v>169</v>
      </c>
      <c r="E23" t="s">
        <v>387</v>
      </c>
      <c r="F23" s="2" t="str">
        <f>HYPERLINK("http://ovidsp.ovid.com/ovidweb.cgi?T=JS&amp;NEWS=n&amp;CSC=Y&amp;PAGE=toc&amp;D=yrovft&amp;AN=00075197-000000000-00000","http://ovidsp.ovid.com/ovidweb.cgi?T=JS&amp;NEWS=n&amp;CSC=Y&amp;PAGE=toc&amp;D=yrovft&amp;AN=00075197-000000000-00000")</f>
        <v>http://ovidsp.ovid.com/ovidweb.cgi?T=JS&amp;NEWS=n&amp;CSC=Y&amp;PAGE=toc&amp;D=yrovft&amp;AN=00075197-000000000-00000</v>
      </c>
    </row>
    <row r="24" spans="1:6" x14ac:dyDescent="0.35">
      <c r="A24" t="s">
        <v>389</v>
      </c>
      <c r="B24" t="s">
        <v>390</v>
      </c>
      <c r="C24" t="s">
        <v>391</v>
      </c>
      <c r="D24" t="s">
        <v>169</v>
      </c>
      <c r="E24" t="s">
        <v>392</v>
      </c>
      <c r="F24" s="2" t="str">
        <f>HYPERLINK("http://ovidsp.ovid.com/ovidweb.cgi?T=JS&amp;NEWS=n&amp;CSC=Y&amp;PAGE=toc&amp;D=yrovft&amp;AN=01266029-000000000-00000","http://ovidsp.ovid.com/ovidweb.cgi?T=JS&amp;NEWS=n&amp;CSC=Y&amp;PAGE=toc&amp;D=yrovft&amp;AN=01266029-000000000-00000")</f>
        <v>http://ovidsp.ovid.com/ovidweb.cgi?T=JS&amp;NEWS=n&amp;CSC=Y&amp;PAGE=toc&amp;D=yrovft&amp;AN=01266029-000000000-00000</v>
      </c>
    </row>
    <row r="25" spans="1:6" x14ac:dyDescent="0.35">
      <c r="A25" t="s">
        <v>394</v>
      </c>
      <c r="B25" t="s">
        <v>395</v>
      </c>
      <c r="C25" t="s">
        <v>396</v>
      </c>
      <c r="D25" t="s">
        <v>169</v>
      </c>
      <c r="E25" t="s">
        <v>382</v>
      </c>
      <c r="F25" s="2" t="str">
        <f>HYPERLINK("http://ovidsp.ovid.com/ovidweb.cgi?T=JS&amp;NEWS=n&amp;CSC=Y&amp;PAGE=toc&amp;D=yrovft&amp;AN=00001574-000000000-00000","http://ovidsp.ovid.com/ovidweb.cgi?T=JS&amp;NEWS=n&amp;CSC=Y&amp;PAGE=toc&amp;D=yrovft&amp;AN=00001574-000000000-00000")</f>
        <v>http://ovidsp.ovid.com/ovidweb.cgi?T=JS&amp;NEWS=n&amp;CSC=Y&amp;PAGE=toc&amp;D=yrovft&amp;AN=00001574-000000000-00000</v>
      </c>
    </row>
    <row r="26" spans="1:6" x14ac:dyDescent="0.35">
      <c r="A26" t="s">
        <v>398</v>
      </c>
      <c r="B26" t="s">
        <v>399</v>
      </c>
      <c r="C26" t="s">
        <v>400</v>
      </c>
      <c r="D26" t="s">
        <v>169</v>
      </c>
      <c r="E26" t="s">
        <v>401</v>
      </c>
      <c r="F26" s="2" t="str">
        <f>HYPERLINK("http://ovidsp.ovid.com/ovidweb.cgi?T=JS&amp;NEWS=n&amp;CSC=Y&amp;PAGE=toc&amp;D=yrovft&amp;AN=00041433-000000000-00000","http://ovidsp.ovid.com/ovidweb.cgi?T=JS&amp;NEWS=n&amp;CSC=Y&amp;PAGE=toc&amp;D=yrovft&amp;AN=00041433-000000000-00000")</f>
        <v>http://ovidsp.ovid.com/ovidweb.cgi?T=JS&amp;NEWS=n&amp;CSC=Y&amp;PAGE=toc&amp;D=yrovft&amp;AN=00041433-000000000-00000</v>
      </c>
    </row>
    <row r="27" spans="1:6" x14ac:dyDescent="0.35">
      <c r="A27" t="s">
        <v>403</v>
      </c>
      <c r="B27" t="s">
        <v>404</v>
      </c>
      <c r="C27" t="s">
        <v>405</v>
      </c>
      <c r="D27" t="s">
        <v>169</v>
      </c>
      <c r="E27" t="s">
        <v>401</v>
      </c>
      <c r="F27" s="2" t="str">
        <f>HYPERLINK("http://ovidsp.ovid.com/ovidweb.cgi?T=JS&amp;NEWS=n&amp;CSC=Y&amp;PAGE=toc&amp;D=yrovft&amp;AN=00019052-000000000-00000","http://ovidsp.ovid.com/ovidweb.cgi?T=JS&amp;NEWS=n&amp;CSC=Y&amp;PAGE=toc&amp;D=yrovft&amp;AN=00019052-000000000-00000")</f>
        <v>http://ovidsp.ovid.com/ovidweb.cgi?T=JS&amp;NEWS=n&amp;CSC=Y&amp;PAGE=toc&amp;D=yrovft&amp;AN=00019052-000000000-00000</v>
      </c>
    </row>
    <row r="28" spans="1:6" x14ac:dyDescent="0.35">
      <c r="A28" t="s">
        <v>407</v>
      </c>
      <c r="B28" t="s">
        <v>408</v>
      </c>
      <c r="C28" t="s">
        <v>409</v>
      </c>
      <c r="D28" t="s">
        <v>169</v>
      </c>
      <c r="E28" t="s">
        <v>410</v>
      </c>
      <c r="F28" s="2" t="str">
        <f>HYPERLINK("http://ovidsp.ovid.com/ovidweb.cgi?T=JS&amp;NEWS=n&amp;CSC=Y&amp;PAGE=toc&amp;D=yrovft&amp;AN=00001703-000000000-00000","http://ovidsp.ovid.com/ovidweb.cgi?T=JS&amp;NEWS=n&amp;CSC=Y&amp;PAGE=toc&amp;D=yrovft&amp;AN=00001703-000000000-00000")</f>
        <v>http://ovidsp.ovid.com/ovidweb.cgi?T=JS&amp;NEWS=n&amp;CSC=Y&amp;PAGE=toc&amp;D=yrovft&amp;AN=00001703-000000000-00000</v>
      </c>
    </row>
    <row r="29" spans="1:6" x14ac:dyDescent="0.35">
      <c r="A29" t="s">
        <v>412</v>
      </c>
      <c r="B29" t="s">
        <v>413</v>
      </c>
      <c r="C29" t="s">
        <v>414</v>
      </c>
      <c r="D29" t="s">
        <v>169</v>
      </c>
      <c r="E29" t="s">
        <v>415</v>
      </c>
      <c r="F29" s="2" t="str">
        <f>HYPERLINK("http://ovidsp.ovid.com/ovidweb.cgi?T=JS&amp;NEWS=n&amp;CSC=Y&amp;PAGE=toc&amp;D=yrovft&amp;AN=00055735-000000000-00000","http://ovidsp.ovid.com/ovidweb.cgi?T=JS&amp;NEWS=n&amp;CSC=Y&amp;PAGE=toc&amp;D=yrovft&amp;AN=00055735-000000000-00000")</f>
        <v>http://ovidsp.ovid.com/ovidweb.cgi?T=JS&amp;NEWS=n&amp;CSC=Y&amp;PAGE=toc&amp;D=yrovft&amp;AN=00055735-000000000-00000</v>
      </c>
    </row>
    <row r="30" spans="1:6" x14ac:dyDescent="0.35">
      <c r="A30" t="s">
        <v>417</v>
      </c>
      <c r="B30" t="s">
        <v>418</v>
      </c>
      <c r="C30" t="s">
        <v>419</v>
      </c>
      <c r="D30" t="s">
        <v>169</v>
      </c>
      <c r="E30" t="s">
        <v>420</v>
      </c>
      <c r="F30" s="2" t="str">
        <f>HYPERLINK("http://ovidsp.ovid.com/ovidweb.cgi?T=JS&amp;NEWS=n&amp;CSC=Y&amp;PAGE=toc&amp;D=yrovft&amp;AN=00020840-000000000-00000","http://ovidsp.ovid.com/ovidweb.cgi?T=JS&amp;NEWS=n&amp;CSC=Y&amp;PAGE=toc&amp;D=yrovft&amp;AN=00020840-000000000-00000")</f>
        <v>http://ovidsp.ovid.com/ovidweb.cgi?T=JS&amp;NEWS=n&amp;CSC=Y&amp;PAGE=toc&amp;D=yrovft&amp;AN=00020840-000000000-00000</v>
      </c>
    </row>
    <row r="31" spans="1:6" x14ac:dyDescent="0.35">
      <c r="A31" t="s">
        <v>422</v>
      </c>
      <c r="B31" t="s">
        <v>423</v>
      </c>
      <c r="C31" t="s">
        <v>424</v>
      </c>
      <c r="D31" t="s">
        <v>169</v>
      </c>
      <c r="E31" t="s">
        <v>425</v>
      </c>
      <c r="F31" s="2" t="str">
        <f>HYPERLINK("http://ovidsp.ovid.com/ovidweb.cgi?T=JS&amp;NEWS=n&amp;CSC=Y&amp;PAGE=toc&amp;D=yrovft&amp;AN=00001504-000000000-00000","http://ovidsp.ovid.com/ovidweb.cgi?T=JS&amp;NEWS=n&amp;CSC=Y&amp;PAGE=toc&amp;D=yrovft&amp;AN=00001504-000000000-00000")</f>
        <v>http://ovidsp.ovid.com/ovidweb.cgi?T=JS&amp;NEWS=n&amp;CSC=Y&amp;PAGE=toc&amp;D=yrovft&amp;AN=00001504-000000000-00000</v>
      </c>
    </row>
    <row r="32" spans="1:6" x14ac:dyDescent="0.35">
      <c r="A32" t="s">
        <v>427</v>
      </c>
      <c r="B32" t="s">
        <v>428</v>
      </c>
      <c r="C32" t="s">
        <v>429</v>
      </c>
      <c r="D32" t="s">
        <v>169</v>
      </c>
      <c r="E32" t="s">
        <v>430</v>
      </c>
      <c r="F32" s="2" t="str">
        <f>HYPERLINK("http://ovidsp.ovid.com/ovidweb.cgi?T=JS&amp;NEWS=n&amp;CSC=Y&amp;PAGE=toc&amp;D=yrovft&amp;AN=01263393-000000000-00000","http://ovidsp.ovid.com/ovidweb.cgi?T=JS&amp;NEWS=n&amp;CSC=Y&amp;PAGE=toc&amp;D=yrovft&amp;AN=01263393-000000000-00000")</f>
        <v>http://ovidsp.ovid.com/ovidweb.cgi?T=JS&amp;NEWS=n&amp;CSC=Y&amp;PAGE=toc&amp;D=yrovft&amp;AN=01263393-000000000-00000</v>
      </c>
    </row>
    <row r="33" spans="1:6" x14ac:dyDescent="0.35">
      <c r="A33" t="s">
        <v>432</v>
      </c>
      <c r="B33" t="s">
        <v>433</v>
      </c>
      <c r="C33" t="s">
        <v>434</v>
      </c>
      <c r="D33" t="s">
        <v>169</v>
      </c>
      <c r="E33" t="s">
        <v>387</v>
      </c>
      <c r="F33" s="2" t="str">
        <f>HYPERLINK("http://ovidsp.ovid.com/ovidweb.cgi?T=JS&amp;NEWS=n&amp;CSC=Y&amp;PAGE=toc&amp;D=yrovft&amp;AN=00042307-000000000-00000","http://ovidsp.ovid.com/ovidweb.cgi?T=JS&amp;NEWS=n&amp;CSC=Y&amp;PAGE=toc&amp;D=yrovft&amp;AN=00042307-000000000-00000")</f>
        <v>http://ovidsp.ovid.com/ovidweb.cgi?T=JS&amp;NEWS=n&amp;CSC=Y&amp;PAGE=toc&amp;D=yrovft&amp;AN=00042307-000000000-00000</v>
      </c>
    </row>
    <row r="34" spans="1:6" x14ac:dyDescent="0.35">
      <c r="A34" t="s">
        <v>436</v>
      </c>
      <c r="B34" t="s">
        <v>437</v>
      </c>
      <c r="C34" t="s">
        <v>438</v>
      </c>
      <c r="D34" t="s">
        <v>169</v>
      </c>
      <c r="E34" t="s">
        <v>319</v>
      </c>
      <c r="F34" s="2" t="str">
        <f>HYPERLINK("http://ovidsp.ovid.com/ovidweb.cgi?T=JS&amp;NEWS=n&amp;CSC=Y&amp;PAGE=toc&amp;D=yrovft&amp;AN=00001648-000000000-00000","http://ovidsp.ovid.com/ovidweb.cgi?T=JS&amp;NEWS=n&amp;CSC=Y&amp;PAGE=toc&amp;D=yrovft&amp;AN=00001648-000000000-00000")</f>
        <v>http://ovidsp.ovid.com/ovidweb.cgi?T=JS&amp;NEWS=n&amp;CSC=Y&amp;PAGE=toc&amp;D=yrovft&amp;AN=00001648-000000000-00000</v>
      </c>
    </row>
    <row r="35" spans="1:6" x14ac:dyDescent="0.35">
      <c r="A35" t="s">
        <v>440</v>
      </c>
      <c r="B35" t="s">
        <v>441</v>
      </c>
      <c r="C35" t="s">
        <v>442</v>
      </c>
      <c r="D35" t="s">
        <v>169</v>
      </c>
      <c r="E35" t="s">
        <v>329</v>
      </c>
      <c r="F35" s="2" t="str">
        <f>HYPERLINK("http://ovidsp.ovid.com/ovidweb.cgi?T=JS&amp;NEWS=n&amp;CSC=Y&amp;PAGE=toc&amp;D=yrovft&amp;AN=00008469-000000000-00000","http://ovidsp.ovid.com/ovidweb.cgi?T=JS&amp;NEWS=n&amp;CSC=Y&amp;PAGE=toc&amp;D=yrovft&amp;AN=00008469-000000000-00000")</f>
        <v>http://ovidsp.ovid.com/ovidweb.cgi?T=JS&amp;NEWS=n&amp;CSC=Y&amp;PAGE=toc&amp;D=yrovft&amp;AN=00008469-000000000-00000</v>
      </c>
    </row>
    <row r="36" spans="1:6" x14ac:dyDescent="0.35">
      <c r="A36" t="s">
        <v>444</v>
      </c>
      <c r="B36" t="s">
        <v>445</v>
      </c>
      <c r="C36" t="s">
        <v>446</v>
      </c>
      <c r="D36" t="s">
        <v>169</v>
      </c>
      <c r="E36" t="s">
        <v>447</v>
      </c>
      <c r="F36" s="2" t="str">
        <f>HYPERLINK("http://ovidsp.ovid.com/ovidweb.cgi?T=JS&amp;NEWS=n&amp;CSC=Y&amp;PAGE=toc&amp;D=yrovft&amp;AN=00063110-000000000-00000","http://ovidsp.ovid.com/ovidweb.cgi?T=JS&amp;NEWS=n&amp;CSC=Y&amp;PAGE=toc&amp;D=yrovft&amp;AN=00063110-000000000-00000")</f>
        <v>http://ovidsp.ovid.com/ovidweb.cgi?T=JS&amp;NEWS=n&amp;CSC=Y&amp;PAGE=toc&amp;D=yrovft&amp;AN=00063110-000000000-00000</v>
      </c>
    </row>
    <row r="37" spans="1:6" x14ac:dyDescent="0.35">
      <c r="A37" t="s">
        <v>449</v>
      </c>
      <c r="B37" t="s">
        <v>450</v>
      </c>
      <c r="C37" t="s">
        <v>451</v>
      </c>
      <c r="D37" t="s">
        <v>169</v>
      </c>
      <c r="E37" t="s">
        <v>452</v>
      </c>
      <c r="F37" s="2" t="str">
        <f>HYPERLINK("http://ovidsp.ovid.com/ovidweb.cgi?T=JS&amp;NEWS=n&amp;CSC=Y&amp;PAGE=toc&amp;D=yrovft&amp;AN=00042737-000000000-00000","http://ovidsp.ovid.com/ovidweb.cgi?T=JS&amp;NEWS=n&amp;CSC=Y&amp;PAGE=toc&amp;D=yrovft&amp;AN=00042737-000000000-00000")</f>
        <v>http://ovidsp.ovid.com/ovidweb.cgi?T=JS&amp;NEWS=n&amp;CSC=Y&amp;PAGE=toc&amp;D=yrovft&amp;AN=00042737-000000000-00000</v>
      </c>
    </row>
    <row r="38" spans="1:6" x14ac:dyDescent="0.35">
      <c r="A38" t="s">
        <v>454</v>
      </c>
      <c r="B38" t="s">
        <v>455</v>
      </c>
      <c r="C38" t="s">
        <v>456</v>
      </c>
      <c r="D38" t="s">
        <v>169</v>
      </c>
      <c r="E38" t="s">
        <v>457</v>
      </c>
      <c r="F38" s="2" t="str">
        <f>HYPERLINK("http://ovidsp.ovid.com/ovidweb.cgi?T=JS&amp;NEWS=n&amp;CSC=Y&amp;PAGE=toc&amp;D=yrovft&amp;AN=00003677-000000000-00000","http://ovidsp.ovid.com/ovidweb.cgi?T=JS&amp;NEWS=n&amp;CSC=Y&amp;PAGE=toc&amp;D=yrovft&amp;AN=00003677-000000000-00000")</f>
        <v>http://ovidsp.ovid.com/ovidweb.cgi?T=JS&amp;NEWS=n&amp;CSC=Y&amp;PAGE=toc&amp;D=yrovft&amp;AN=00003677-000000000-00000</v>
      </c>
    </row>
    <row r="39" spans="1:6" x14ac:dyDescent="0.35">
      <c r="A39" t="s">
        <v>459</v>
      </c>
      <c r="B39" t="s">
        <v>460</v>
      </c>
      <c r="C39" t="s">
        <v>461</v>
      </c>
      <c r="D39" t="s">
        <v>169</v>
      </c>
      <c r="E39" t="s">
        <v>462</v>
      </c>
      <c r="F39" s="2" t="str">
        <f>HYPERLINK("http://ovidsp.ovid.com/ovidweb.cgi?T=JS&amp;NEWS=n&amp;CSC=Y&amp;PAGE=toc&amp;D=yrovft&amp;AN=00004010-000000000-00000","http://ovidsp.ovid.com/ovidweb.cgi?T=JS&amp;NEWS=n&amp;CSC=Y&amp;PAGE=toc&amp;D=yrovft&amp;AN=00004010-000000000-00000")</f>
        <v>http://ovidsp.ovid.com/ovidweb.cgi?T=JS&amp;NEWS=n&amp;CSC=Y&amp;PAGE=toc&amp;D=yrovft&amp;AN=00004010-000000000-00000</v>
      </c>
    </row>
    <row r="40" spans="1:6" x14ac:dyDescent="0.35">
      <c r="A40" t="s">
        <v>464</v>
      </c>
      <c r="B40" t="s">
        <v>465</v>
      </c>
      <c r="C40" t="s">
        <v>466</v>
      </c>
      <c r="D40" t="s">
        <v>169</v>
      </c>
      <c r="E40" t="s">
        <v>292</v>
      </c>
      <c r="F40" s="2" t="str">
        <f>HYPERLINK("http://ovidsp.ovid.com/ovidweb.cgi?T=JS&amp;NEWS=n&amp;CSC=Y&amp;PAGE=toc&amp;D=yrovft&amp;AN=00004850-000000000-00000","http://ovidsp.ovid.com/ovidweb.cgi?T=JS&amp;NEWS=n&amp;CSC=Y&amp;PAGE=toc&amp;D=yrovft&amp;AN=00004850-000000000-00000")</f>
        <v>http://ovidsp.ovid.com/ovidweb.cgi?T=JS&amp;NEWS=n&amp;CSC=Y&amp;PAGE=toc&amp;D=yrovft&amp;AN=00004850-000000000-00000</v>
      </c>
    </row>
    <row r="41" spans="1:6" x14ac:dyDescent="0.35">
      <c r="A41" t="s">
        <v>468</v>
      </c>
      <c r="B41" t="s">
        <v>469</v>
      </c>
      <c r="C41" t="s">
        <v>470</v>
      </c>
      <c r="D41" t="s">
        <v>169</v>
      </c>
      <c r="E41" t="s">
        <v>364</v>
      </c>
      <c r="F41" s="2" t="str">
        <f>HYPERLINK("http://ovidsp.ovid.com/ovidweb.cgi?T=JS&amp;NEWS=n&amp;CSC=Y&amp;PAGE=toc&amp;D=yrovft&amp;AN=00004424-000000000-00000","http://ovidsp.ovid.com/ovidweb.cgi?T=JS&amp;NEWS=n&amp;CSC=Y&amp;PAGE=toc&amp;D=yrovft&amp;AN=00004424-000000000-00000")</f>
        <v>http://ovidsp.ovid.com/ovidweb.cgi?T=JS&amp;NEWS=n&amp;CSC=Y&amp;PAGE=toc&amp;D=yrovft&amp;AN=00004424-000000000-00000</v>
      </c>
    </row>
    <row r="42" spans="1:6" x14ac:dyDescent="0.35">
      <c r="A42" t="s">
        <v>472</v>
      </c>
      <c r="B42" t="s">
        <v>473</v>
      </c>
      <c r="C42" t="s">
        <v>474</v>
      </c>
      <c r="D42" t="s">
        <v>169</v>
      </c>
      <c r="E42" t="s">
        <v>475</v>
      </c>
      <c r="F42" s="2" t="str">
        <f>HYPERLINK("http://ovidsp.ovid.com/ovidweb.cgi?T=JS&amp;NEWS=n&amp;CSC=Y&amp;PAGE=toc&amp;D=yrovft&amp;AN=01273116-000000000-00000","http://ovidsp.ovid.com/ovidweb.cgi?T=JS&amp;NEWS=n&amp;CSC=Y&amp;PAGE=toc&amp;D=yrovft&amp;AN=01273116-000000000-00000")</f>
        <v>http://ovidsp.ovid.com/ovidweb.cgi?T=JS&amp;NEWS=n&amp;CSC=Y&amp;PAGE=toc&amp;D=yrovft&amp;AN=01273116-000000000-00000</v>
      </c>
    </row>
    <row r="43" spans="1:6" x14ac:dyDescent="0.35">
      <c r="A43" t="s">
        <v>477</v>
      </c>
      <c r="B43" t="s">
        <v>478</v>
      </c>
      <c r="C43" t="s">
        <v>479</v>
      </c>
      <c r="D43" t="s">
        <v>169</v>
      </c>
      <c r="E43" t="s">
        <v>480</v>
      </c>
      <c r="F43" s="2" t="str">
        <f>HYPERLINK("http://ovidsp.ovid.com/ovidweb.cgi?T=JS&amp;NEWS=n&amp;CSC=Y&amp;PAGE=toc&amp;D=yrovft&amp;AN=00005344-000000000-00000","http://ovidsp.ovid.com/ovidweb.cgi?T=JS&amp;NEWS=n&amp;CSC=Y&amp;PAGE=toc&amp;D=yrovft&amp;AN=00005344-000000000-00000")</f>
        <v>http://ovidsp.ovid.com/ovidweb.cgi?T=JS&amp;NEWS=n&amp;CSC=Y&amp;PAGE=toc&amp;D=yrovft&amp;AN=00005344-000000000-00000</v>
      </c>
    </row>
    <row r="44" spans="1:6" x14ac:dyDescent="0.35">
      <c r="A44" t="s">
        <v>482</v>
      </c>
      <c r="B44" t="s">
        <v>483</v>
      </c>
      <c r="C44" t="s">
        <v>484</v>
      </c>
      <c r="D44" t="s">
        <v>169</v>
      </c>
      <c r="E44" t="s">
        <v>364</v>
      </c>
      <c r="F44" s="2" t="str">
        <f>HYPERLINK("http://ovidsp.ovid.com/ovidweb.cgi?T=JS&amp;NEWS=n&amp;CSC=Y&amp;PAGE=toc&amp;D=yrovft&amp;AN=00004836-000000000-00000","http://ovidsp.ovid.com/ovidweb.cgi?T=JS&amp;NEWS=n&amp;CSC=Y&amp;PAGE=toc&amp;D=yrovft&amp;AN=00004836-000000000-00000")</f>
        <v>http://ovidsp.ovid.com/ovidweb.cgi?T=JS&amp;NEWS=n&amp;CSC=Y&amp;PAGE=toc&amp;D=yrovft&amp;AN=00004836-000000000-00000</v>
      </c>
    </row>
    <row r="45" spans="1:6" x14ac:dyDescent="0.35">
      <c r="A45" t="s">
        <v>486</v>
      </c>
      <c r="B45" t="s">
        <v>487</v>
      </c>
      <c r="C45" t="s">
        <v>488</v>
      </c>
      <c r="D45" t="s">
        <v>169</v>
      </c>
      <c r="E45" t="s">
        <v>489</v>
      </c>
      <c r="F45" s="2" t="str">
        <f>HYPERLINK("http://ovidsp.ovid.com/ovidweb.cgi?T=JS&amp;NEWS=n&amp;CSC=Y&amp;PAGE=toc&amp;D=yrovft&amp;AN=00004728-000000000-00000","http://ovidsp.ovid.com/ovidweb.cgi?T=JS&amp;NEWS=n&amp;CSC=Y&amp;PAGE=toc&amp;D=yrovft&amp;AN=00004728-000000000-00000")</f>
        <v>http://ovidsp.ovid.com/ovidweb.cgi?T=JS&amp;NEWS=n&amp;CSC=Y&amp;PAGE=toc&amp;D=yrovft&amp;AN=00004728-000000000-00000</v>
      </c>
    </row>
    <row r="46" spans="1:6" x14ac:dyDescent="0.35">
      <c r="A46" t="s">
        <v>491</v>
      </c>
      <c r="B46" t="s">
        <v>492</v>
      </c>
      <c r="C46" t="s">
        <v>493</v>
      </c>
      <c r="D46" t="s">
        <v>169</v>
      </c>
      <c r="E46" t="s">
        <v>494</v>
      </c>
      <c r="F46" s="2" t="str">
        <f>HYPERLINK("http://ovidsp.ovid.com/ovidweb.cgi?T=JS&amp;NEWS=n&amp;CSC=Y&amp;PAGE=toc&amp;D=yrovft&amp;AN=00124509-000000000-00000","http://ovidsp.ovid.com/ovidweb.cgi?T=JS&amp;NEWS=n&amp;CSC=Y&amp;PAGE=toc&amp;D=yrovft&amp;AN=00124509-000000000-00000")</f>
        <v>http://ovidsp.ovid.com/ovidweb.cgi?T=JS&amp;NEWS=n&amp;CSC=Y&amp;PAGE=toc&amp;D=yrovft&amp;AN=00124509-000000000-00000</v>
      </c>
    </row>
    <row r="47" spans="1:6" x14ac:dyDescent="0.35">
      <c r="A47" t="s">
        <v>496</v>
      </c>
      <c r="B47" t="s">
        <v>497</v>
      </c>
      <c r="C47" t="s">
        <v>498</v>
      </c>
      <c r="D47" t="s">
        <v>169</v>
      </c>
      <c r="E47" t="s">
        <v>499</v>
      </c>
      <c r="F47" s="2" t="str">
        <f>HYPERLINK("http://ovidsp.ovid.com/ovidweb.cgi?T=JS&amp;NEWS=n&amp;CSC=Y&amp;PAGE=toc&amp;D=yrovft&amp;AN=00061198-000000000-00000","http://ovidsp.ovid.com/ovidweb.cgi?T=JS&amp;NEWS=n&amp;CSC=Y&amp;PAGE=toc&amp;D=yrovft&amp;AN=00061198-000000000-00000")</f>
        <v>http://ovidsp.ovid.com/ovidweb.cgi?T=JS&amp;NEWS=n&amp;CSC=Y&amp;PAGE=toc&amp;D=yrovft&amp;AN=00061198-000000000-00000</v>
      </c>
    </row>
    <row r="48" spans="1:6" x14ac:dyDescent="0.35">
      <c r="A48" t="s">
        <v>501</v>
      </c>
      <c r="B48" t="s">
        <v>502</v>
      </c>
      <c r="C48" t="s">
        <v>503</v>
      </c>
      <c r="D48" t="s">
        <v>169</v>
      </c>
      <c r="E48" t="s">
        <v>504</v>
      </c>
      <c r="F48" s="2" t="str">
        <f>HYPERLINK("http://ovidsp.ovid.com/ovidweb.cgi?T=JS&amp;NEWS=n&amp;CSC=Y&amp;PAGE=toc&amp;D=yrovft&amp;AN=00001199-000000000-00000","http://ovidsp.ovid.com/ovidweb.cgi?T=JS&amp;NEWS=n&amp;CSC=Y&amp;PAGE=toc&amp;D=yrovft&amp;AN=00001199-000000000-00000")</f>
        <v>http://ovidsp.ovid.com/ovidweb.cgi?T=JS&amp;NEWS=n&amp;CSC=Y&amp;PAGE=toc&amp;D=yrovft&amp;AN=00001199-000000000-00000</v>
      </c>
    </row>
    <row r="49" spans="1:6" x14ac:dyDescent="0.35">
      <c r="A49" t="s">
        <v>506</v>
      </c>
      <c r="B49" t="s">
        <v>507</v>
      </c>
      <c r="C49" t="s">
        <v>508</v>
      </c>
      <c r="D49" t="s">
        <v>169</v>
      </c>
      <c r="E49" t="s">
        <v>319</v>
      </c>
      <c r="F49" s="2" t="str">
        <f>HYPERLINK("http://ovidsp.ovid.com/ovidweb.cgi?T=JS&amp;NEWS=n&amp;CSC=Y&amp;PAGE=toc&amp;D=yrovft&amp;AN=00002371-000000000-00000","http://ovidsp.ovid.com/ovidweb.cgi?T=JS&amp;NEWS=n&amp;CSC=Y&amp;PAGE=toc&amp;D=yrovft&amp;AN=00002371-000000000-00000")</f>
        <v>http://ovidsp.ovid.com/ovidweb.cgi?T=JS&amp;NEWS=n&amp;CSC=Y&amp;PAGE=toc&amp;D=yrovft&amp;AN=00002371-000000000-00000</v>
      </c>
    </row>
    <row r="50" spans="1:6" x14ac:dyDescent="0.35">
      <c r="A50" t="s">
        <v>510</v>
      </c>
      <c r="B50" t="s">
        <v>511</v>
      </c>
      <c r="C50" t="s">
        <v>512</v>
      </c>
      <c r="D50" t="s">
        <v>169</v>
      </c>
      <c r="E50" t="s">
        <v>513</v>
      </c>
      <c r="F50" s="2" t="str">
        <f>HYPERLINK("http://ovidsp.ovid.com/ovidweb.cgi?T=JS&amp;NEWS=n&amp;CSC=Y&amp;PAGE=toc&amp;D=yrovft&amp;AN=00005053-000000000-00000","http://ovidsp.ovid.com/ovidweb.cgi?T=JS&amp;NEWS=n&amp;CSC=Y&amp;PAGE=toc&amp;D=yrovft&amp;AN=00005053-000000000-00000")</f>
        <v>http://ovidsp.ovid.com/ovidweb.cgi?T=JS&amp;NEWS=n&amp;CSC=Y&amp;PAGE=toc&amp;D=yrovft&amp;AN=00005053-000000000-00000</v>
      </c>
    </row>
    <row r="51" spans="1:6" x14ac:dyDescent="0.35">
      <c r="A51" t="s">
        <v>515</v>
      </c>
      <c r="B51" t="s">
        <v>516</v>
      </c>
      <c r="C51" t="s">
        <v>517</v>
      </c>
      <c r="D51" t="s">
        <v>169</v>
      </c>
      <c r="E51" t="s">
        <v>518</v>
      </c>
      <c r="F51" s="2" t="str">
        <f>HYPERLINK("http://ovidsp.ovid.com/ovidweb.cgi?T=JS&amp;NEWS=n&amp;CSC=Y&amp;PAGE=toc&amp;D=yrovft&amp;AN=00008506-000000000-00000","http://ovidsp.ovid.com/ovidweb.cgi?T=JS&amp;NEWS=n&amp;CSC=Y&amp;PAGE=toc&amp;D=yrovft&amp;AN=00008506-000000000-00000")</f>
        <v>http://ovidsp.ovid.com/ovidweb.cgi?T=JS&amp;NEWS=n&amp;CSC=Y&amp;PAGE=toc&amp;D=yrovft&amp;AN=00008506-000000000-00000</v>
      </c>
    </row>
    <row r="52" spans="1:6" x14ac:dyDescent="0.35">
      <c r="A52" t="s">
        <v>520</v>
      </c>
      <c r="B52" t="s">
        <v>521</v>
      </c>
      <c r="C52" t="s">
        <v>522</v>
      </c>
      <c r="D52" t="s">
        <v>169</v>
      </c>
      <c r="E52" t="s">
        <v>364</v>
      </c>
      <c r="F52" s="2" t="str">
        <f>HYPERLINK("http://ovidsp.ovid.com/ovidweb.cgi?T=JS&amp;NEWS=n&amp;CSC=Y&amp;PAGE=toc&amp;D=yrovft&amp;AN=00005131-000000000-00000","http://ovidsp.ovid.com/ovidweb.cgi?T=JS&amp;NEWS=n&amp;CSC=Y&amp;PAGE=toc&amp;D=yrovft&amp;AN=00005131-000000000-00000")</f>
        <v>http://ovidsp.ovid.com/ovidweb.cgi?T=JS&amp;NEWS=n&amp;CSC=Y&amp;PAGE=toc&amp;D=yrovft&amp;AN=00005131-000000000-00000</v>
      </c>
    </row>
    <row r="53" spans="1:6" x14ac:dyDescent="0.35">
      <c r="A53" t="s">
        <v>524</v>
      </c>
      <c r="B53" t="s">
        <v>525</v>
      </c>
      <c r="C53" t="s">
        <v>177</v>
      </c>
      <c r="D53" t="s">
        <v>169</v>
      </c>
      <c r="E53" t="s">
        <v>526</v>
      </c>
      <c r="F53" s="2" t="str">
        <f>HYPERLINK("http://ovidsp.ovid.com/ovidweb.cgi?T=JS&amp;NEWS=n&amp;CSC=Y&amp;PAGE=toc&amp;D=yrovft&amp;AN=01209203-000000000-00000","http://ovidsp.ovid.com/ovidweb.cgi?T=JS&amp;NEWS=n&amp;CSC=Y&amp;PAGE=toc&amp;D=yrovft&amp;AN=01209203-000000000-00000")</f>
        <v>http://ovidsp.ovid.com/ovidweb.cgi?T=JS&amp;NEWS=n&amp;CSC=Y&amp;PAGE=toc&amp;D=yrovft&amp;AN=01209203-000000000-00000</v>
      </c>
    </row>
    <row r="54" spans="1:6" x14ac:dyDescent="0.35">
      <c r="A54" t="s">
        <v>528</v>
      </c>
      <c r="B54" t="s">
        <v>529</v>
      </c>
      <c r="C54" t="s">
        <v>529</v>
      </c>
      <c r="D54" t="s">
        <v>169</v>
      </c>
      <c r="E54" t="s">
        <v>518</v>
      </c>
      <c r="F54" s="2" t="str">
        <f>HYPERLINK("http://ovidsp.ovid.com/ovidweb.cgi?T=JS&amp;NEWS=n&amp;CSC=Y&amp;PAGE=toc&amp;D=yrovft&amp;AN=00131746-000000000-00000","http://ovidsp.ovid.com/ovidweb.cgi?T=JS&amp;NEWS=n&amp;CSC=Y&amp;PAGE=toc&amp;D=yrovft&amp;AN=00131746-000000000-00000")</f>
        <v>http://ovidsp.ovid.com/ovidweb.cgi?T=JS&amp;NEWS=n&amp;CSC=Y&amp;PAGE=toc&amp;D=yrovft&amp;AN=00131746-000000000-00000</v>
      </c>
    </row>
    <row r="55" spans="1:6" x14ac:dyDescent="0.35">
      <c r="A55" t="s">
        <v>531</v>
      </c>
      <c r="B55" t="s">
        <v>532</v>
      </c>
      <c r="C55" t="s">
        <v>533</v>
      </c>
      <c r="D55" t="s">
        <v>169</v>
      </c>
      <c r="E55" t="s">
        <v>534</v>
      </c>
      <c r="F55" s="2" t="str">
        <f>HYPERLINK("http://ovidsp.ovid.com/ovidweb.cgi?T=JS&amp;NEWS=n&amp;CSC=Y&amp;PAGE=toc&amp;D=yrovft&amp;AN=00124784-000000000-00000","http://ovidsp.ovid.com/ovidweb.cgi?T=JS&amp;NEWS=n&amp;CSC=Y&amp;PAGE=toc&amp;D=yrovft&amp;AN=00124784-000000000-00000")</f>
        <v>http://ovidsp.ovid.com/ovidweb.cgi?T=JS&amp;NEWS=n&amp;CSC=Y&amp;PAGE=toc&amp;D=yrovft&amp;AN=00124784-000000000-00000</v>
      </c>
    </row>
    <row r="56" spans="1:6" x14ac:dyDescent="0.35">
      <c r="A56" t="s">
        <v>536</v>
      </c>
      <c r="B56" t="s">
        <v>537</v>
      </c>
      <c r="C56" t="s">
        <v>538</v>
      </c>
      <c r="D56" t="s">
        <v>169</v>
      </c>
      <c r="E56" t="s">
        <v>319</v>
      </c>
      <c r="F56" s="2" t="str">
        <f>HYPERLINK("http://ovidsp.ovid.com/ovidweb.cgi?T=JS&amp;NEWS=n&amp;CSC=Y&amp;PAGE=toc&amp;D=yrovft&amp;AN=00005382-000000000-00000","http://ovidsp.ovid.com/ovidweb.cgi?T=JS&amp;NEWS=n&amp;CSC=Y&amp;PAGE=toc&amp;D=yrovft&amp;AN=00005382-000000000-00000")</f>
        <v>http://ovidsp.ovid.com/ovidweb.cgi?T=JS&amp;NEWS=n&amp;CSC=Y&amp;PAGE=toc&amp;D=yrovft&amp;AN=00005382-000000000-00000</v>
      </c>
    </row>
    <row r="57" spans="1:6" x14ac:dyDescent="0.35">
      <c r="A57" t="s">
        <v>540</v>
      </c>
      <c r="B57" t="s">
        <v>541</v>
      </c>
      <c r="C57" t="s">
        <v>542</v>
      </c>
      <c r="D57" t="s">
        <v>169</v>
      </c>
      <c r="E57" t="s">
        <v>364</v>
      </c>
      <c r="F57" s="2" t="str">
        <f>HYPERLINK("http://ovidsp.ovid.com/ovidweb.cgi?T=JS&amp;NEWS=n&amp;CSC=Y&amp;PAGE=toc&amp;D=yrovft&amp;AN=00005650-000000000-00000","http://ovidsp.ovid.com/ovidweb.cgi?T=JS&amp;NEWS=n&amp;CSC=Y&amp;PAGE=toc&amp;D=yrovft&amp;AN=00005650-000000000-00000")</f>
        <v>http://ovidsp.ovid.com/ovidweb.cgi?T=JS&amp;NEWS=n&amp;CSC=Y&amp;PAGE=toc&amp;D=yrovft&amp;AN=00005650-000000000-00000</v>
      </c>
    </row>
    <row r="58" spans="1:6" x14ac:dyDescent="0.35">
      <c r="A58" t="s">
        <v>544</v>
      </c>
      <c r="B58" t="s">
        <v>545</v>
      </c>
      <c r="C58" t="s">
        <v>177</v>
      </c>
      <c r="D58" t="s">
        <v>169</v>
      </c>
      <c r="E58" t="s">
        <v>546</v>
      </c>
      <c r="F58" s="2" t="str">
        <f>HYPERLINK("http://ovidsp.ovid.com/ovidweb.cgi?T=JS&amp;NEWS=n&amp;CSC=Y&amp;PAGE=toc&amp;D=yrovft&amp;AN=00006199-000000000-00000","http://ovidsp.ovid.com/ovidweb.cgi?T=JS&amp;NEWS=n&amp;CSC=Y&amp;PAGE=toc&amp;D=yrovft&amp;AN=00006199-000000000-00000")</f>
        <v>http://ovidsp.ovid.com/ovidweb.cgi?T=JS&amp;NEWS=n&amp;CSC=Y&amp;PAGE=toc&amp;D=yrovft&amp;AN=00006199-000000000-00000</v>
      </c>
    </row>
    <row r="59" spans="1:6" x14ac:dyDescent="0.35">
      <c r="A59" t="s">
        <v>548</v>
      </c>
      <c r="B59" t="s">
        <v>549</v>
      </c>
      <c r="C59" t="s">
        <v>550</v>
      </c>
      <c r="D59" t="s">
        <v>169</v>
      </c>
      <c r="E59" t="s">
        <v>551</v>
      </c>
      <c r="F59" s="2" t="str">
        <f>HYPERLINK("http://ovidsp.ovid.com/ovidweb.cgi?T=JS&amp;NEWS=n&amp;CSC=Y&amp;PAGE=toc&amp;D=yrovft&amp;AN=01213011-000000000-00000","http://ovidsp.ovid.com/ovidweb.cgi?T=JS&amp;NEWS=n&amp;CSC=Y&amp;PAGE=toc&amp;D=yrovft&amp;AN=01213011-000000000-00000")</f>
        <v>http://ovidsp.ovid.com/ovidweb.cgi?T=JS&amp;NEWS=n&amp;CSC=Y&amp;PAGE=toc&amp;D=yrovft&amp;AN=01213011-000000000-00000</v>
      </c>
    </row>
    <row r="60" spans="1:6" x14ac:dyDescent="0.35">
      <c r="A60" t="s">
        <v>553</v>
      </c>
      <c r="B60" t="s">
        <v>554</v>
      </c>
      <c r="C60" t="s">
        <v>555</v>
      </c>
      <c r="D60" t="s">
        <v>169</v>
      </c>
      <c r="E60" t="s">
        <v>556</v>
      </c>
      <c r="F60" s="2" t="str">
        <f>HYPERLINK("http://ovidsp.ovid.com/ovidweb.cgi?T=JS&amp;NEWS=n&amp;CSC=Y&amp;PAGE=toc&amp;D=yrovft&amp;AN=00132585-000000000-00000","http://ovidsp.ovid.com/ovidweb.cgi?T=JS&amp;NEWS=n&amp;CSC=Y&amp;PAGE=toc&amp;D=yrovft&amp;AN=00132585-000000000-00000")</f>
        <v>http://ovidsp.ovid.com/ovidweb.cgi?T=JS&amp;NEWS=n&amp;CSC=Y&amp;PAGE=toc&amp;D=yrovft&amp;AN=00132585-000000000-00000</v>
      </c>
    </row>
    <row r="61" spans="1:6" x14ac:dyDescent="0.35">
      <c r="A61" t="s">
        <v>558</v>
      </c>
      <c r="B61" t="s">
        <v>559</v>
      </c>
      <c r="C61" t="s">
        <v>560</v>
      </c>
      <c r="D61" t="s">
        <v>169</v>
      </c>
      <c r="E61" t="s">
        <v>561</v>
      </c>
      <c r="F61" s="2" t="str">
        <f>HYPERLINK("http://ovidsp.ovid.com/ovidweb.cgi?T=JS&amp;NEWS=n&amp;CSC=Y&amp;PAGE=toc&amp;D=yrovft&amp;AN=00007691-000000000-00000","http://ovidsp.ovid.com/ovidweb.cgi?T=JS&amp;NEWS=n&amp;CSC=Y&amp;PAGE=toc&amp;D=yrovft&amp;AN=00007691-000000000-00000")</f>
        <v>http://ovidsp.ovid.com/ovidweb.cgi?T=JS&amp;NEWS=n&amp;CSC=Y&amp;PAGE=toc&amp;D=yrovft&amp;AN=00007691-000000000-00000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EE5CCDC1E0243B051F2FAE2D4EA9C" ma:contentTypeVersion="11" ma:contentTypeDescription="Create a new document." ma:contentTypeScope="" ma:versionID="96869de909bcdee0aef86300c0eca42f">
  <xsd:schema xmlns:xsd="http://www.w3.org/2001/XMLSchema" xmlns:xs="http://www.w3.org/2001/XMLSchema" xmlns:p="http://schemas.microsoft.com/office/2006/metadata/properties" xmlns:ns1="http://schemas.microsoft.com/sharepoint/v3" xmlns:ns3="176a5d19-4356-4fd8-a5bf-970fe0582d74" targetNamespace="http://schemas.microsoft.com/office/2006/metadata/properties" ma:root="true" ma:fieldsID="278853f546c03ee0821c6cb84023b7a9" ns1:_="" ns3:_="">
    <xsd:import namespace="http://schemas.microsoft.com/sharepoint/v3"/>
    <xsd:import namespace="176a5d19-4356-4fd8-a5bf-970fe0582d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a5d19-4356-4fd8-a5bf-970fe0582d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C36E43-01EC-4F90-B070-129E451543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8A57AD-D591-4C44-8490-EE61FA903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6a5d19-4356-4fd8-a5bf-970fe0582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E3C95C-3747-44B9-AED8-28076EDBA46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76a5d19-4356-4fd8-a5bf-970fe0582d7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LWW Final list 124</vt:lpstr>
      <vt:lpstr>OVID Medline</vt:lpstr>
      <vt:lpstr>Journals browse URL</vt:lpstr>
      <vt:lpstr>LWW UpToDate collection</vt:lpstr>
      <vt:lpstr>Selection of CO and Proprietary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Nogales</dc:creator>
  <cp:lastModifiedBy>Grzegorz Proszczuk</cp:lastModifiedBy>
  <dcterms:created xsi:type="dcterms:W3CDTF">2020-08-25T11:08:15Z</dcterms:created>
  <dcterms:modified xsi:type="dcterms:W3CDTF">2020-09-15T13:42:23Z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0x010100B89EE5CCDC1E0243B051F2FAE2D4EA9C</vt:lpwstr>
  </property>
</Properties>
</file>